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120" yWindow="150" windowWidth="19320" windowHeight="14520" tabRatio="953" activeTab="7"/>
  </bookViews>
  <sheets>
    <sheet name=" CPT 2012 agg.2014" sheetId="190" r:id="rId1"/>
    <sheet name="ANAS 2015" sheetId="187" r:id="rId2"/>
    <sheet name="ANALISI DI MERCATO" sheetId="188" r:id="rId3"/>
    <sheet name="BSIC-AM001" sheetId="165" r:id="rId4"/>
    <sheet name="BSIC-AM002" sheetId="164" r:id="rId5"/>
    <sheet name="BSIC-AM003" sheetId="163" r:id="rId6"/>
    <sheet name="TABELLA DI CORRISPONDENZA" sheetId="191" r:id="rId7"/>
    <sheet name="RIEPILOG PREZZI" sheetId="192" r:id="rId8"/>
    <sheet name="BSIC01.a-3C " sheetId="198" r:id="rId9"/>
    <sheet name="BSIC01.b-3C " sheetId="199" r:id="rId10"/>
    <sheet name="BSIC01.c-3C " sheetId="200" r:id="rId11"/>
    <sheet name="BSIC01.d-3C " sheetId="201" r:id="rId12"/>
    <sheet name="BSIC01.e-3C" sheetId="207" r:id="rId13"/>
    <sheet name="BSIC02.a-3C " sheetId="193" r:id="rId14"/>
    <sheet name="BSIC02.b-3C " sheetId="194" r:id="rId15"/>
    <sheet name="BSIC02.c-3C" sheetId="195" r:id="rId16"/>
    <sheet name="BSIC02.d-3C" sheetId="196" r:id="rId17"/>
    <sheet name="BSIC02.e-3C" sheetId="197" r:id="rId18"/>
    <sheet name="BSIC03.a-3C " sheetId="203" r:id="rId19"/>
    <sheet name="BSIC03.b-3C" sheetId="204" r:id="rId20"/>
    <sheet name="BSIC03.c-3C " sheetId="205" r:id="rId21"/>
    <sheet name="BSIC03.d-3C " sheetId="206" r:id="rId22"/>
    <sheet name="BSIC03.e-3C" sheetId="208" r:id="rId23"/>
    <sheet name="BSIC04.a-3C" sheetId="209" r:id="rId24"/>
    <sheet name="BSIC04.b-3C " sheetId="210" r:id="rId25"/>
    <sheet name="BSIC04.c-3C " sheetId="211" r:id="rId26"/>
    <sheet name="BSIC04.d-3C" sheetId="212" r:id="rId27"/>
    <sheet name="BSIC04.e-3C" sheetId="213" r:id="rId28"/>
    <sheet name="BSIC05.a-3C " sheetId="215" r:id="rId29"/>
    <sheet name="BSIC05.b-3C " sheetId="216" r:id="rId30"/>
    <sheet name="BSIC05.c-3C " sheetId="217" r:id="rId31"/>
    <sheet name="BSIC05.d-3C" sheetId="218" r:id="rId32"/>
    <sheet name="BSIC05.e-3C" sheetId="219" r:id="rId33"/>
    <sheet name="BSIC06.a-3C" sheetId="220" r:id="rId34"/>
    <sheet name="BSIC06.b-3C " sheetId="221" r:id="rId35"/>
    <sheet name="BSIC06.c-3C " sheetId="222" r:id="rId36"/>
    <sheet name="BSIC06.d-3C" sheetId="223" r:id="rId37"/>
    <sheet name="BSIC06.e-3C" sheetId="224" r:id="rId38"/>
    <sheet name="BSIC07.a-3C " sheetId="225" r:id="rId39"/>
    <sheet name="BSIC07.b-3C " sheetId="226" r:id="rId40"/>
    <sheet name="BSIC07.c-3C " sheetId="227" r:id="rId41"/>
    <sheet name="BSIC07.d-3C" sheetId="228" r:id="rId42"/>
    <sheet name="BSIC07.e-3C" sheetId="229" r:id="rId43"/>
    <sheet name="BSIC12.a-3C " sheetId="230" r:id="rId44"/>
    <sheet name="BSIC12.b-3C " sheetId="231" r:id="rId45"/>
    <sheet name="BSIC12.c-3C" sheetId="232" r:id="rId46"/>
    <sheet name="BSIC12.d-3C" sheetId="233" r:id="rId47"/>
    <sheet name="BSIC12.e-3C" sheetId="234" r:id="rId48"/>
    <sheet name="BSIC13.a-3C" sheetId="236" r:id="rId49"/>
    <sheet name="BSIC13.b-3C" sheetId="237" r:id="rId50"/>
    <sheet name="BSIC13.c-3C" sheetId="239" r:id="rId51"/>
    <sheet name="BSIC13.d-3C" sheetId="238" r:id="rId52"/>
    <sheet name="BSIC13.e-3C" sheetId="235" r:id="rId53"/>
    <sheet name="BSIC18.a-3C" sheetId="182" r:id="rId54"/>
    <sheet name="BSIC18.b-3C" sheetId="183" r:id="rId55"/>
    <sheet name="BSIC18.c-3C" sheetId="184" r:id="rId56"/>
    <sheet name="BSIC18.d-3C" sheetId="185" r:id="rId57"/>
    <sheet name="BSIC18.e-3C" sheetId="186" r:id="rId58"/>
  </sheets>
  <definedNames>
    <definedName name="_xlnm.Print_Area" localSheetId="8">'BSIC01.a-3C '!$B$1:$J$59</definedName>
    <definedName name="_xlnm.Print_Area" localSheetId="9">'BSIC01.b-3C '!$B$1:$I$53</definedName>
    <definedName name="_xlnm.Print_Area" localSheetId="10">'BSIC01.c-3C '!$B$1:$H$45</definedName>
    <definedName name="_xlnm.Print_Area" localSheetId="11">'BSIC01.d-3C '!$B$1:$H$47</definedName>
    <definedName name="_xlnm.Print_Area" localSheetId="13">'BSIC02.a-3C '!$B$1:$J$60</definedName>
    <definedName name="_xlnm.Print_Area" localSheetId="14">'BSIC02.b-3C '!$B$1:$I$53</definedName>
    <definedName name="_xlnm.Print_Area" localSheetId="15">'BSIC02.c-3C'!$B$1:$H$45</definedName>
    <definedName name="_xlnm.Print_Area" localSheetId="16">'BSIC02.d-3C'!$B$1:$H$48</definedName>
    <definedName name="_xlnm.Print_Area" localSheetId="17">'BSIC02.e-3C'!$B$1:$H$56</definedName>
    <definedName name="_xlnm.Print_Area" localSheetId="18">'BSIC03.a-3C '!$B$1:$J$59</definedName>
    <definedName name="_xlnm.Print_Area" localSheetId="19">'BSIC03.b-3C'!$B$1:$I$53</definedName>
    <definedName name="_xlnm.Print_Area" localSheetId="20">'BSIC03.c-3C '!$B$1:$H$45</definedName>
    <definedName name="_xlnm.Print_Area" localSheetId="21">'BSIC03.d-3C '!$B$1:$H$47</definedName>
    <definedName name="_xlnm.Print_Area" localSheetId="23">'BSIC04.a-3C'!$B$1:$J$60</definedName>
    <definedName name="_xlnm.Print_Area" localSheetId="24">'BSIC04.b-3C '!$B$1:$I$53</definedName>
    <definedName name="_xlnm.Print_Area" localSheetId="25">'BSIC04.c-3C '!$B$1:$H$45</definedName>
    <definedName name="_xlnm.Print_Area" localSheetId="26">'BSIC04.d-3C'!$B$1:$H$48</definedName>
    <definedName name="_xlnm.Print_Area" localSheetId="27">'BSIC04.e-3C'!$B$1:$H$55</definedName>
    <definedName name="_xlnm.Print_Area" localSheetId="28">'BSIC05.a-3C '!$B$1:$J$60</definedName>
    <definedName name="_xlnm.Print_Area" localSheetId="29">'BSIC05.b-3C '!$B$1:$I$53</definedName>
    <definedName name="_xlnm.Print_Area" localSheetId="30">'BSIC05.c-3C '!$B$1:$H$45</definedName>
    <definedName name="_xlnm.Print_Area" localSheetId="31">'BSIC05.d-3C'!$B$1:$H$48</definedName>
    <definedName name="_xlnm.Print_Area" localSheetId="32">'BSIC05.e-3C'!$B$1:$H$55</definedName>
    <definedName name="_xlnm.Print_Area" localSheetId="33">'BSIC06.a-3C'!$B$1:$J$60</definedName>
    <definedName name="_xlnm.Print_Area" localSheetId="34">'BSIC06.b-3C '!$B$1:$I$53</definedName>
    <definedName name="_xlnm.Print_Area" localSheetId="35">'BSIC06.c-3C '!$B$1:$H$45</definedName>
    <definedName name="_xlnm.Print_Area" localSheetId="36">'BSIC06.d-3C'!$B$1:$H$48</definedName>
    <definedName name="_xlnm.Print_Area" localSheetId="37">'BSIC06.e-3C'!$B$1:$H$55</definedName>
    <definedName name="_xlnm.Print_Area" localSheetId="38">'BSIC07.a-3C '!$B$1:$J$61</definedName>
    <definedName name="_xlnm.Print_Area" localSheetId="39">'BSIC07.b-3C '!$B$1:$I$56</definedName>
    <definedName name="_xlnm.Print_Area" localSheetId="40">'BSIC07.c-3C '!$B$1:$H$45</definedName>
    <definedName name="_xlnm.Print_Area" localSheetId="41">'BSIC07.d-3C'!$B$1:$H$48</definedName>
    <definedName name="_xlnm.Print_Area" localSheetId="42">'BSIC07.e-3C'!$B$1:$H$55</definedName>
    <definedName name="_xlnm.Print_Area" localSheetId="43">'BSIC12.a-3C '!$B$1:$J$61</definedName>
    <definedName name="_xlnm.Print_Area" localSheetId="44">'BSIC12.b-3C '!$B$1:$I$56</definedName>
    <definedName name="_xlnm.Print_Area" localSheetId="45">'BSIC12.c-3C'!$B$1:$H$45</definedName>
    <definedName name="_xlnm.Print_Area" localSheetId="46">'BSIC12.d-3C'!$B$1:$H$48</definedName>
    <definedName name="_xlnm.Print_Area" localSheetId="47">'BSIC12.e-3C'!$B$1:$H$55</definedName>
    <definedName name="_xlnm.Print_Area" localSheetId="53">'BSIC18.a-3C'!$B$1:$J$59</definedName>
    <definedName name="_xlnm.Print_Area" localSheetId="54">'BSIC18.b-3C'!$B$1:$I$53</definedName>
    <definedName name="_xlnm.Print_Area" localSheetId="55">'BSIC18.c-3C'!$B$1:$H$45</definedName>
    <definedName name="_xlnm.Print_Area" localSheetId="56">'BSIC18.d-3C'!$B$1:$H$47</definedName>
    <definedName name="_xlnm.Print_Area" localSheetId="57">'BSIC18.e-3C'!$B$1:$H$55</definedName>
  </definedNames>
  <calcPr calcId="152511"/>
</workbook>
</file>

<file path=xl/calcChain.xml><?xml version="1.0" encoding="utf-8"?>
<calcChain xmlns="http://schemas.openxmlformats.org/spreadsheetml/2006/main">
  <c r="E60" i="192" l="1"/>
  <c r="D60" i="192"/>
  <c r="C60" i="192"/>
  <c r="E59" i="192"/>
  <c r="D59" i="192"/>
  <c r="C59" i="192"/>
  <c r="E58" i="192"/>
  <c r="D58" i="192"/>
  <c r="C58" i="192"/>
  <c r="E57" i="192"/>
  <c r="D57" i="192"/>
  <c r="C57" i="192"/>
  <c r="E56" i="192"/>
  <c r="D56" i="192"/>
  <c r="C56" i="192"/>
  <c r="E33" i="234" l="1"/>
  <c r="E30" i="234"/>
  <c r="E41" i="232"/>
  <c r="E49" i="230"/>
  <c r="E48" i="230"/>
  <c r="E43" i="230" l="1"/>
  <c r="I48" i="230"/>
  <c r="J48" i="230" s="1"/>
  <c r="E47" i="230"/>
  <c r="E45" i="230"/>
  <c r="E44" i="230"/>
  <c r="I49" i="230" s="1"/>
  <c r="J49" i="230" s="1"/>
  <c r="H38" i="234"/>
  <c r="H53" i="234" s="1"/>
  <c r="G38" i="234"/>
  <c r="G33" i="234"/>
  <c r="H33" i="234" s="1"/>
  <c r="F33" i="234"/>
  <c r="D33" i="234"/>
  <c r="C33" i="234"/>
  <c r="B33" i="234"/>
  <c r="F30" i="234"/>
  <c r="G30" i="234"/>
  <c r="H30" i="234" s="1"/>
  <c r="D30" i="234"/>
  <c r="C30" i="234"/>
  <c r="B30" i="234"/>
  <c r="F23" i="234"/>
  <c r="E23" i="234"/>
  <c r="G23" i="234" s="1"/>
  <c r="H23" i="234" s="1"/>
  <c r="H25" i="234" s="1"/>
  <c r="D23" i="234"/>
  <c r="C23" i="234"/>
  <c r="B23" i="234"/>
  <c r="G45" i="233"/>
  <c r="H45" i="233" s="1"/>
  <c r="F45" i="233"/>
  <c r="D45" i="233"/>
  <c r="C45" i="233"/>
  <c r="B45" i="233"/>
  <c r="F44" i="233"/>
  <c r="E44" i="233"/>
  <c r="G44" i="233" s="1"/>
  <c r="H44" i="233" s="1"/>
  <c r="D44" i="233"/>
  <c r="C44" i="233"/>
  <c r="B44" i="233"/>
  <c r="F43" i="233"/>
  <c r="D43" i="233"/>
  <c r="C43" i="233"/>
  <c r="B43" i="233"/>
  <c r="F42" i="233"/>
  <c r="D42" i="233"/>
  <c r="C42" i="233"/>
  <c r="B42" i="233"/>
  <c r="F41" i="233"/>
  <c r="D41" i="233"/>
  <c r="C41" i="233"/>
  <c r="B41" i="233"/>
  <c r="H38" i="233"/>
  <c r="H27" i="233"/>
  <c r="F42" i="232"/>
  <c r="E42" i="232"/>
  <c r="G42" i="232" s="1"/>
  <c r="H42" i="232" s="1"/>
  <c r="D42" i="232"/>
  <c r="C42" i="232"/>
  <c r="B42" i="232"/>
  <c r="F41" i="232"/>
  <c r="G41" i="232"/>
  <c r="H41" i="232" s="1"/>
  <c r="H43" i="232" s="1"/>
  <c r="H45" i="232" s="1"/>
  <c r="D41" i="232"/>
  <c r="C41" i="232"/>
  <c r="B41" i="232"/>
  <c r="H38" i="232"/>
  <c r="H27" i="232"/>
  <c r="G49" i="231"/>
  <c r="F49" i="231"/>
  <c r="E49" i="231"/>
  <c r="H49" i="231" s="1"/>
  <c r="I49" i="231" s="1"/>
  <c r="D49" i="231"/>
  <c r="C49" i="231"/>
  <c r="B49" i="231"/>
  <c r="G48" i="231"/>
  <c r="F48" i="231"/>
  <c r="E48" i="231"/>
  <c r="H48" i="231" s="1"/>
  <c r="I48" i="231" s="1"/>
  <c r="D48" i="231"/>
  <c r="C48" i="231"/>
  <c r="B48" i="231"/>
  <c r="G47" i="231"/>
  <c r="F47" i="231"/>
  <c r="D47" i="231"/>
  <c r="C47" i="231"/>
  <c r="B47" i="231"/>
  <c r="G46" i="231"/>
  <c r="F46" i="231"/>
  <c r="E46" i="231"/>
  <c r="H46" i="231" s="1"/>
  <c r="I46" i="231" s="1"/>
  <c r="D46" i="231"/>
  <c r="C46" i="231"/>
  <c r="B46" i="231"/>
  <c r="F45" i="231"/>
  <c r="D45" i="231"/>
  <c r="C45" i="231"/>
  <c r="B45" i="231"/>
  <c r="F44" i="231"/>
  <c r="E44" i="231"/>
  <c r="H44" i="231" s="1"/>
  <c r="I44" i="231" s="1"/>
  <c r="D44" i="231"/>
  <c r="C44" i="231"/>
  <c r="B44" i="231"/>
  <c r="F43" i="231"/>
  <c r="D43" i="231"/>
  <c r="C43" i="231"/>
  <c r="B43" i="231"/>
  <c r="G42" i="231"/>
  <c r="F42" i="231"/>
  <c r="E42" i="231"/>
  <c r="H42" i="231" s="1"/>
  <c r="I42" i="231" s="1"/>
  <c r="D42" i="231"/>
  <c r="C42" i="231"/>
  <c r="B42" i="231"/>
  <c r="G41" i="231"/>
  <c r="F41" i="231"/>
  <c r="E41" i="231"/>
  <c r="H41" i="231" s="1"/>
  <c r="I41" i="231" s="1"/>
  <c r="D41" i="231"/>
  <c r="C41" i="231"/>
  <c r="B41" i="231"/>
  <c r="I38" i="231"/>
  <c r="I27" i="231"/>
  <c r="I53" i="230"/>
  <c r="J53" i="230" s="1"/>
  <c r="H53" i="230"/>
  <c r="D53" i="230"/>
  <c r="C53" i="230"/>
  <c r="B53" i="230"/>
  <c r="I52" i="230"/>
  <c r="F52" i="230"/>
  <c r="H52" i="230" s="1"/>
  <c r="J52" i="230" s="1"/>
  <c r="D52" i="230"/>
  <c r="C52" i="230"/>
  <c r="B52" i="230"/>
  <c r="I51" i="230"/>
  <c r="J51" i="230" s="1"/>
  <c r="H51" i="230"/>
  <c r="D51" i="230"/>
  <c r="C51" i="230"/>
  <c r="B51" i="230"/>
  <c r="I50" i="230"/>
  <c r="J50" i="230" s="1"/>
  <c r="H50" i="230"/>
  <c r="D50" i="230"/>
  <c r="C50" i="230"/>
  <c r="B50" i="230"/>
  <c r="H49" i="230"/>
  <c r="D49" i="230"/>
  <c r="C49" i="230"/>
  <c r="B49" i="230"/>
  <c r="H48" i="230"/>
  <c r="D48" i="230"/>
  <c r="C48" i="230"/>
  <c r="B48" i="230"/>
  <c r="H47" i="230"/>
  <c r="G47" i="230"/>
  <c r="F47" i="230"/>
  <c r="E45" i="231"/>
  <c r="H45" i="231" s="1"/>
  <c r="I45" i="231" s="1"/>
  <c r="D47" i="230"/>
  <c r="C47" i="230"/>
  <c r="B47" i="230"/>
  <c r="I46" i="230"/>
  <c r="J46" i="230" s="1"/>
  <c r="G46" i="230"/>
  <c r="F46" i="230"/>
  <c r="H46" i="230" s="1"/>
  <c r="E46" i="230"/>
  <c r="D46" i="230"/>
  <c r="C46" i="230"/>
  <c r="B46" i="230"/>
  <c r="G45" i="230"/>
  <c r="H45" i="230" s="1"/>
  <c r="F45" i="230"/>
  <c r="I45" i="230"/>
  <c r="J45" i="230" s="1"/>
  <c r="D45" i="230"/>
  <c r="C45" i="230"/>
  <c r="B45" i="230"/>
  <c r="I44" i="230"/>
  <c r="J44" i="230" s="1"/>
  <c r="H44" i="230"/>
  <c r="G44" i="230"/>
  <c r="F44" i="230"/>
  <c r="D44" i="230"/>
  <c r="C44" i="230"/>
  <c r="B44" i="230"/>
  <c r="H43" i="230"/>
  <c r="E42" i="233"/>
  <c r="G42" i="233" s="1"/>
  <c r="H42" i="233" s="1"/>
  <c r="D43" i="230"/>
  <c r="C43" i="230"/>
  <c r="B43" i="230"/>
  <c r="I42" i="230"/>
  <c r="J42" i="230" s="1"/>
  <c r="H42" i="230"/>
  <c r="G42" i="230"/>
  <c r="F42" i="230"/>
  <c r="E42" i="230"/>
  <c r="D42" i="230"/>
  <c r="C42" i="230"/>
  <c r="B42" i="230"/>
  <c r="I41" i="230"/>
  <c r="F41" i="230"/>
  <c r="H41" i="230" s="1"/>
  <c r="D41" i="230"/>
  <c r="C41" i="230"/>
  <c r="B41" i="230"/>
  <c r="J38" i="230"/>
  <c r="J27" i="230"/>
  <c r="E41" i="233" l="1"/>
  <c r="G41" i="233" s="1"/>
  <c r="H41" i="233" s="1"/>
  <c r="I43" i="230"/>
  <c r="J43" i="230" s="1"/>
  <c r="J41" i="230"/>
  <c r="J54" i="230" s="1"/>
  <c r="J56" i="230" s="1"/>
  <c r="H35" i="234"/>
  <c r="H55" i="234"/>
  <c r="I47" i="230"/>
  <c r="J47" i="230" s="1"/>
  <c r="E43" i="231"/>
  <c r="H43" i="231" s="1"/>
  <c r="I43" i="231" s="1"/>
  <c r="E43" i="233"/>
  <c r="G43" i="233" s="1"/>
  <c r="H43" i="233" s="1"/>
  <c r="E47" i="231"/>
  <c r="H47" i="231" s="1"/>
  <c r="I47" i="231" s="1"/>
  <c r="C42" i="182"/>
  <c r="B42" i="182"/>
  <c r="C42" i="225"/>
  <c r="B42" i="225"/>
  <c r="C42" i="220"/>
  <c r="B42" i="220"/>
  <c r="C42" i="215"/>
  <c r="B42" i="215"/>
  <c r="C42" i="209"/>
  <c r="B42" i="209"/>
  <c r="C42" i="203"/>
  <c r="B42" i="203"/>
  <c r="C42" i="193"/>
  <c r="B42" i="193"/>
  <c r="C42" i="198"/>
  <c r="B42" i="198"/>
  <c r="H46" i="233" l="1"/>
  <c r="H48" i="233" s="1"/>
  <c r="I50" i="231"/>
  <c r="I52" i="231" s="1"/>
  <c r="B35" i="192"/>
  <c r="E35" i="192" l="1"/>
  <c r="D35" i="192"/>
  <c r="D34" i="192"/>
  <c r="E33" i="192"/>
  <c r="D33" i="192"/>
  <c r="D32" i="192"/>
  <c r="D31" i="192"/>
  <c r="C35" i="192"/>
  <c r="C34" i="192"/>
  <c r="C33" i="192"/>
  <c r="C32" i="192"/>
  <c r="C31" i="192"/>
  <c r="B34" i="192"/>
  <c r="B33" i="192"/>
  <c r="B32" i="192"/>
  <c r="B31" i="192"/>
  <c r="D44" i="226"/>
  <c r="B44" i="226"/>
  <c r="F44" i="226"/>
  <c r="C44" i="226"/>
  <c r="B45" i="226" l="1"/>
  <c r="F45" i="226"/>
  <c r="D45" i="226"/>
  <c r="C45" i="226"/>
  <c r="F43" i="226"/>
  <c r="D43" i="226"/>
  <c r="B43" i="226"/>
  <c r="C43" i="226"/>
  <c r="E48" i="225"/>
  <c r="E23" i="229"/>
  <c r="E33" i="229"/>
  <c r="E30" i="229"/>
  <c r="E41" i="227"/>
  <c r="E49" i="226" l="1"/>
  <c r="E47" i="225"/>
  <c r="E45" i="226" s="1"/>
  <c r="H45" i="226" s="1"/>
  <c r="I45" i="226" s="1"/>
  <c r="G47" i="225"/>
  <c r="F47" i="225"/>
  <c r="H47" i="225" s="1"/>
  <c r="I47" i="225"/>
  <c r="D47" i="225"/>
  <c r="C47" i="225"/>
  <c r="B47" i="225"/>
  <c r="E44" i="225"/>
  <c r="E49" i="225" s="1"/>
  <c r="E43" i="225"/>
  <c r="E42" i="225"/>
  <c r="E46" i="225"/>
  <c r="E44" i="226" s="1"/>
  <c r="H44" i="226" s="1"/>
  <c r="I44" i="226" s="1"/>
  <c r="E45" i="225"/>
  <c r="E43" i="226" s="1"/>
  <c r="H43" i="226" s="1"/>
  <c r="I43" i="226" s="1"/>
  <c r="J47" i="225" l="1"/>
  <c r="G38" i="229"/>
  <c r="H38" i="229" s="1"/>
  <c r="H53" i="229" s="1"/>
  <c r="G33" i="229"/>
  <c r="F33" i="229"/>
  <c r="D33" i="229"/>
  <c r="C33" i="229"/>
  <c r="B33" i="229"/>
  <c r="F30" i="229"/>
  <c r="G30" i="229"/>
  <c r="H30" i="229" s="1"/>
  <c r="D30" i="229"/>
  <c r="C30" i="229"/>
  <c r="B30" i="229"/>
  <c r="F23" i="229"/>
  <c r="G23" i="229"/>
  <c r="D23" i="229"/>
  <c r="C23" i="229"/>
  <c r="B23" i="229"/>
  <c r="G45" i="228"/>
  <c r="H45" i="228" s="1"/>
  <c r="F45" i="228"/>
  <c r="D45" i="228"/>
  <c r="C45" i="228"/>
  <c r="B45" i="228"/>
  <c r="F44" i="228"/>
  <c r="E44" i="228"/>
  <c r="G44" i="228" s="1"/>
  <c r="H44" i="228" s="1"/>
  <c r="D44" i="228"/>
  <c r="C44" i="228"/>
  <c r="B44" i="228"/>
  <c r="F43" i="228"/>
  <c r="D43" i="228"/>
  <c r="C43" i="228"/>
  <c r="B43" i="228"/>
  <c r="F42" i="228"/>
  <c r="E42" i="228"/>
  <c r="G42" i="228" s="1"/>
  <c r="H42" i="228" s="1"/>
  <c r="D42" i="228"/>
  <c r="C42" i="228"/>
  <c r="B42" i="228"/>
  <c r="F41" i="228"/>
  <c r="D41" i="228"/>
  <c r="C41" i="228"/>
  <c r="B41" i="228"/>
  <c r="H38" i="228"/>
  <c r="H27" i="228"/>
  <c r="F42" i="227"/>
  <c r="E42" i="227"/>
  <c r="G42" i="227" s="1"/>
  <c r="H42" i="227" s="1"/>
  <c r="D42" i="227"/>
  <c r="C42" i="227"/>
  <c r="B42" i="227"/>
  <c r="F41" i="227"/>
  <c r="G41" i="227"/>
  <c r="H41" i="227" s="1"/>
  <c r="D41" i="227"/>
  <c r="C41" i="227"/>
  <c r="B41" i="227"/>
  <c r="H38" i="227"/>
  <c r="H27" i="227"/>
  <c r="H49" i="226"/>
  <c r="F49" i="226"/>
  <c r="G49" i="226" s="1"/>
  <c r="D49" i="226"/>
  <c r="C49" i="226"/>
  <c r="B49" i="226"/>
  <c r="F48" i="226"/>
  <c r="G48" i="226" s="1"/>
  <c r="D48" i="226"/>
  <c r="C48" i="226"/>
  <c r="B48" i="226"/>
  <c r="F47" i="226"/>
  <c r="G47" i="226" s="1"/>
  <c r="D47" i="226"/>
  <c r="C47" i="226"/>
  <c r="B47" i="226"/>
  <c r="F46" i="226"/>
  <c r="G46" i="226" s="1"/>
  <c r="E46" i="226"/>
  <c r="H46" i="226" s="1"/>
  <c r="D46" i="226"/>
  <c r="C46" i="226"/>
  <c r="B46" i="226"/>
  <c r="F42" i="226"/>
  <c r="G42" i="226" s="1"/>
  <c r="D42" i="226"/>
  <c r="C42" i="226"/>
  <c r="B42" i="226"/>
  <c r="F41" i="226"/>
  <c r="G41" i="226" s="1"/>
  <c r="E41" i="226"/>
  <c r="H41" i="226" s="1"/>
  <c r="D41" i="226"/>
  <c r="C41" i="226"/>
  <c r="B41" i="226"/>
  <c r="I38" i="226"/>
  <c r="I27" i="226"/>
  <c r="I53" i="225"/>
  <c r="H53" i="225"/>
  <c r="D53" i="225"/>
  <c r="C53" i="225"/>
  <c r="B53" i="225"/>
  <c r="I52" i="225"/>
  <c r="F52" i="225"/>
  <c r="H52" i="225" s="1"/>
  <c r="D52" i="225"/>
  <c r="C52" i="225"/>
  <c r="B52" i="225"/>
  <c r="I51" i="225"/>
  <c r="H51" i="225"/>
  <c r="D51" i="225"/>
  <c r="C51" i="225"/>
  <c r="B51" i="225"/>
  <c r="I50" i="225"/>
  <c r="H50" i="225"/>
  <c r="D50" i="225"/>
  <c r="C50" i="225"/>
  <c r="B50" i="225"/>
  <c r="H49" i="225"/>
  <c r="I49" i="225"/>
  <c r="D49" i="225"/>
  <c r="C49" i="225"/>
  <c r="B49" i="225"/>
  <c r="H48" i="225"/>
  <c r="E41" i="228"/>
  <c r="G41" i="228" s="1"/>
  <c r="H41" i="228" s="1"/>
  <c r="D48" i="225"/>
  <c r="C48" i="225"/>
  <c r="B48" i="225"/>
  <c r="G46" i="225"/>
  <c r="F46" i="225"/>
  <c r="E48" i="226"/>
  <c r="H48" i="226" s="1"/>
  <c r="I48" i="226" s="1"/>
  <c r="D46" i="225"/>
  <c r="C46" i="225"/>
  <c r="B46" i="225"/>
  <c r="G45" i="225"/>
  <c r="F45" i="225"/>
  <c r="E47" i="226"/>
  <c r="H47" i="226" s="1"/>
  <c r="D45" i="225"/>
  <c r="C45" i="225"/>
  <c r="B45" i="225"/>
  <c r="I44" i="225"/>
  <c r="G44" i="225"/>
  <c r="F44" i="225"/>
  <c r="H44" i="225" s="1"/>
  <c r="D44" i="225"/>
  <c r="C44" i="225"/>
  <c r="B44" i="225"/>
  <c r="I43" i="225"/>
  <c r="H43" i="225"/>
  <c r="D43" i="225"/>
  <c r="C43" i="225"/>
  <c r="B43" i="225"/>
  <c r="G42" i="225"/>
  <c r="F42" i="225"/>
  <c r="H42" i="225" s="1"/>
  <c r="E42" i="226"/>
  <c r="H42" i="226" s="1"/>
  <c r="D42" i="225"/>
  <c r="I41" i="225"/>
  <c r="F41" i="225"/>
  <c r="H41" i="225" s="1"/>
  <c r="D41" i="225"/>
  <c r="C41" i="225"/>
  <c r="B41" i="225"/>
  <c r="J38" i="225"/>
  <c r="J27" i="225"/>
  <c r="E30" i="192"/>
  <c r="D30" i="192"/>
  <c r="B30" i="192"/>
  <c r="C30" i="192"/>
  <c r="E29" i="192"/>
  <c r="D29" i="192"/>
  <c r="B29" i="192"/>
  <c r="C29" i="192"/>
  <c r="E28" i="192"/>
  <c r="D28" i="192"/>
  <c r="B28" i="192"/>
  <c r="C28" i="192"/>
  <c r="E27" i="192"/>
  <c r="D27" i="192"/>
  <c r="B27" i="192"/>
  <c r="C27" i="192"/>
  <c r="E26" i="192"/>
  <c r="D26" i="192"/>
  <c r="B26" i="192"/>
  <c r="C26" i="192"/>
  <c r="H45" i="225" l="1"/>
  <c r="J49" i="225"/>
  <c r="I42" i="226"/>
  <c r="I41" i="226"/>
  <c r="H33" i="229"/>
  <c r="H23" i="229"/>
  <c r="H25" i="229" s="1"/>
  <c r="H43" i="227"/>
  <c r="H45" i="227" s="1"/>
  <c r="I49" i="226"/>
  <c r="J52" i="225"/>
  <c r="J51" i="225"/>
  <c r="J43" i="225"/>
  <c r="H46" i="225"/>
  <c r="J50" i="225"/>
  <c r="J53" i="225"/>
  <c r="E43" i="228"/>
  <c r="G43" i="228" s="1"/>
  <c r="H43" i="228" s="1"/>
  <c r="H46" i="228" s="1"/>
  <c r="I47" i="226"/>
  <c r="I46" i="226"/>
  <c r="J41" i="225"/>
  <c r="J44" i="225"/>
  <c r="H35" i="229"/>
  <c r="H55" i="229" s="1"/>
  <c r="I45" i="225"/>
  <c r="I48" i="225"/>
  <c r="J48" i="225" s="1"/>
  <c r="I42" i="225"/>
  <c r="J42" i="225" s="1"/>
  <c r="I46" i="225"/>
  <c r="E33" i="186"/>
  <c r="E30" i="186"/>
  <c r="E23" i="224"/>
  <c r="E33" i="224"/>
  <c r="E30" i="224"/>
  <c r="E33" i="219"/>
  <c r="E30" i="219"/>
  <c r="E34" i="213"/>
  <c r="E33" i="213"/>
  <c r="E30" i="213"/>
  <c r="E23" i="213"/>
  <c r="E33" i="208"/>
  <c r="E30" i="208"/>
  <c r="E33" i="197"/>
  <c r="D33" i="197"/>
  <c r="C33" i="197"/>
  <c r="B33" i="197"/>
  <c r="E30" i="197"/>
  <c r="D30" i="197"/>
  <c r="C30" i="197"/>
  <c r="B30" i="197"/>
  <c r="E33" i="207"/>
  <c r="E30" i="207"/>
  <c r="E48" i="198"/>
  <c r="H48" i="228" l="1"/>
  <c r="E34" i="192"/>
  <c r="J45" i="225"/>
  <c r="J46" i="225"/>
  <c r="I50" i="226"/>
  <c r="I52" i="226" s="1"/>
  <c r="E32" i="192" s="1"/>
  <c r="J54" i="225"/>
  <c r="J56" i="225" s="1"/>
  <c r="E31" i="192" s="1"/>
  <c r="G30" i="224"/>
  <c r="H30" i="224" s="1"/>
  <c r="E41" i="222"/>
  <c r="E42" i="222" s="1"/>
  <c r="G42" i="222" s="1"/>
  <c r="H42" i="222" s="1"/>
  <c r="E48" i="220"/>
  <c r="E47" i="220"/>
  <c r="E46" i="220"/>
  <c r="E45" i="220"/>
  <c r="E44" i="221" s="1"/>
  <c r="H44" i="221" s="1"/>
  <c r="I44" i="221" s="1"/>
  <c r="G38" i="224"/>
  <c r="H38" i="224" s="1"/>
  <c r="H53" i="224" s="1"/>
  <c r="G33" i="224"/>
  <c r="H33" i="224" s="1"/>
  <c r="F33" i="224"/>
  <c r="D33" i="224"/>
  <c r="C33" i="224"/>
  <c r="B33" i="224"/>
  <c r="F30" i="224"/>
  <c r="D30" i="224"/>
  <c r="C30" i="224"/>
  <c r="B30" i="224"/>
  <c r="G23" i="224"/>
  <c r="H23" i="224" s="1"/>
  <c r="H25" i="224" s="1"/>
  <c r="F23" i="224"/>
  <c r="D23" i="224"/>
  <c r="C23" i="224"/>
  <c r="B23" i="224"/>
  <c r="G45" i="223"/>
  <c r="H45" i="223" s="1"/>
  <c r="F45" i="223"/>
  <c r="D45" i="223"/>
  <c r="C45" i="223"/>
  <c r="B45" i="223"/>
  <c r="F44" i="223"/>
  <c r="E44" i="223"/>
  <c r="G44" i="223" s="1"/>
  <c r="H44" i="223" s="1"/>
  <c r="D44" i="223"/>
  <c r="C44" i="223"/>
  <c r="B44" i="223"/>
  <c r="F43" i="223"/>
  <c r="D43" i="223"/>
  <c r="C43" i="223"/>
  <c r="B43" i="223"/>
  <c r="F42" i="223"/>
  <c r="D42" i="223"/>
  <c r="C42" i="223"/>
  <c r="B42" i="223"/>
  <c r="F41" i="223"/>
  <c r="D41" i="223"/>
  <c r="C41" i="223"/>
  <c r="B41" i="223"/>
  <c r="H38" i="223"/>
  <c r="H27" i="223"/>
  <c r="F42" i="222"/>
  <c r="D42" i="222"/>
  <c r="C42" i="222"/>
  <c r="B42" i="222"/>
  <c r="F41" i="222"/>
  <c r="G41" i="222"/>
  <c r="H41" i="222" s="1"/>
  <c r="D41" i="222"/>
  <c r="C41" i="222"/>
  <c r="B41" i="222"/>
  <c r="H38" i="222"/>
  <c r="H27" i="222"/>
  <c r="H46" i="221"/>
  <c r="F46" i="221"/>
  <c r="G46" i="221" s="1"/>
  <c r="D46" i="221"/>
  <c r="C46" i="221"/>
  <c r="B46" i="221"/>
  <c r="F45" i="221"/>
  <c r="G45" i="221" s="1"/>
  <c r="E45" i="221"/>
  <c r="H45" i="221" s="1"/>
  <c r="I45" i="221" s="1"/>
  <c r="D45" i="221"/>
  <c r="C45" i="221"/>
  <c r="B45" i="221"/>
  <c r="F44" i="221"/>
  <c r="G44" i="221" s="1"/>
  <c r="D44" i="221"/>
  <c r="C44" i="221"/>
  <c r="B44" i="221"/>
  <c r="F43" i="221"/>
  <c r="G43" i="221" s="1"/>
  <c r="E43" i="221"/>
  <c r="H43" i="221" s="1"/>
  <c r="I43" i="221" s="1"/>
  <c r="D43" i="221"/>
  <c r="C43" i="221"/>
  <c r="B43" i="221"/>
  <c r="F42" i="221"/>
  <c r="G42" i="221" s="1"/>
  <c r="E42" i="221"/>
  <c r="H42" i="221" s="1"/>
  <c r="I42" i="221" s="1"/>
  <c r="D42" i="221"/>
  <c r="C42" i="221"/>
  <c r="B42" i="221"/>
  <c r="F41" i="221"/>
  <c r="G41" i="221" s="1"/>
  <c r="E41" i="221"/>
  <c r="H41" i="221" s="1"/>
  <c r="I41" i="221" s="1"/>
  <c r="D41" i="221"/>
  <c r="C41" i="221"/>
  <c r="B41" i="221"/>
  <c r="I38" i="221"/>
  <c r="I27" i="221"/>
  <c r="J52" i="220"/>
  <c r="I52" i="220"/>
  <c r="H52" i="220"/>
  <c r="D52" i="220"/>
  <c r="C52" i="220"/>
  <c r="B52" i="220"/>
  <c r="I51" i="220"/>
  <c r="J51" i="220" s="1"/>
  <c r="H51" i="220"/>
  <c r="F51" i="220"/>
  <c r="D51" i="220"/>
  <c r="C51" i="220"/>
  <c r="B51" i="220"/>
  <c r="I50" i="220"/>
  <c r="J50" i="220" s="1"/>
  <c r="H50" i="220"/>
  <c r="D50" i="220"/>
  <c r="C50" i="220"/>
  <c r="B50" i="220"/>
  <c r="I49" i="220"/>
  <c r="J49" i="220" s="1"/>
  <c r="H49" i="220"/>
  <c r="D49" i="220"/>
  <c r="C49" i="220"/>
  <c r="B49" i="220"/>
  <c r="H48" i="220"/>
  <c r="I48" i="220"/>
  <c r="J48" i="220" s="1"/>
  <c r="D48" i="220"/>
  <c r="C48" i="220"/>
  <c r="B48" i="220"/>
  <c r="O47" i="220"/>
  <c r="H47" i="220"/>
  <c r="I47" i="220"/>
  <c r="J47" i="220" s="1"/>
  <c r="D47" i="220"/>
  <c r="C47" i="220"/>
  <c r="B47" i="220"/>
  <c r="G46" i="220"/>
  <c r="F46" i="220"/>
  <c r="H46" i="220" s="1"/>
  <c r="I46" i="220"/>
  <c r="J46" i="220" s="1"/>
  <c r="D46" i="220"/>
  <c r="C46" i="220"/>
  <c r="B46" i="220"/>
  <c r="G45" i="220"/>
  <c r="F45" i="220"/>
  <c r="H45" i="220" s="1"/>
  <c r="D45" i="220"/>
  <c r="C45" i="220"/>
  <c r="B45" i="220"/>
  <c r="I44" i="220"/>
  <c r="J44" i="220" s="1"/>
  <c r="G44" i="220"/>
  <c r="F44" i="220"/>
  <c r="H44" i="220" s="1"/>
  <c r="D44" i="220"/>
  <c r="C44" i="220"/>
  <c r="B44" i="220"/>
  <c r="H43" i="220"/>
  <c r="I43" i="220"/>
  <c r="J43" i="220" s="1"/>
  <c r="D43" i="220"/>
  <c r="C43" i="220"/>
  <c r="B43" i="220"/>
  <c r="G42" i="220"/>
  <c r="F42" i="220"/>
  <c r="H42" i="220" s="1"/>
  <c r="E42" i="220"/>
  <c r="I42" i="220" s="1"/>
  <c r="J42" i="220" s="1"/>
  <c r="D42" i="220"/>
  <c r="I41" i="220"/>
  <c r="J41" i="220" s="1"/>
  <c r="F41" i="220"/>
  <c r="H41" i="220" s="1"/>
  <c r="D41" i="220"/>
  <c r="C41" i="220"/>
  <c r="B41" i="220"/>
  <c r="J38" i="220"/>
  <c r="J27" i="220"/>
  <c r="H43" i="218"/>
  <c r="H45" i="216"/>
  <c r="I45" i="216" s="1"/>
  <c r="E43" i="215"/>
  <c r="H46" i="212"/>
  <c r="H45" i="210"/>
  <c r="I45" i="210" s="1"/>
  <c r="J53" i="209"/>
  <c r="E47" i="209"/>
  <c r="E43" i="209"/>
  <c r="H45" i="204"/>
  <c r="I45" i="204" s="1"/>
  <c r="E48" i="203"/>
  <c r="E47" i="203"/>
  <c r="E46" i="203"/>
  <c r="H46" i="196"/>
  <c r="H45" i="194"/>
  <c r="I45" i="194" s="1"/>
  <c r="J53" i="193"/>
  <c r="H43" i="222" l="1"/>
  <c r="H45" i="222" s="1"/>
  <c r="I45" i="220"/>
  <c r="J45" i="220" s="1"/>
  <c r="E43" i="223"/>
  <c r="G43" i="223" s="1"/>
  <c r="H43" i="223" s="1"/>
  <c r="I46" i="221"/>
  <c r="I47" i="221" s="1"/>
  <c r="I49" i="221" s="1"/>
  <c r="J53" i="220"/>
  <c r="J55" i="220" s="1"/>
  <c r="H35" i="224"/>
  <c r="H55" i="224"/>
  <c r="E42" i="223"/>
  <c r="G42" i="223" s="1"/>
  <c r="H42" i="223" s="1"/>
  <c r="E41" i="223"/>
  <c r="G41" i="223" s="1"/>
  <c r="H41" i="223" s="1"/>
  <c r="H46" i="223" s="1"/>
  <c r="H48" i="223" s="1"/>
  <c r="E48" i="193" l="1"/>
  <c r="E47" i="193"/>
  <c r="H45" i="199" l="1"/>
  <c r="I45" i="199" s="1"/>
  <c r="D25" i="192"/>
  <c r="C25" i="192"/>
  <c r="B25" i="192"/>
  <c r="D24" i="192"/>
  <c r="C24" i="192"/>
  <c r="B24" i="192"/>
  <c r="E23" i="192"/>
  <c r="D23" i="192"/>
  <c r="C23" i="192"/>
  <c r="B23" i="192"/>
  <c r="D22" i="192"/>
  <c r="C22" i="192"/>
  <c r="B22" i="192"/>
  <c r="D21" i="192"/>
  <c r="C21" i="192"/>
  <c r="B21" i="192"/>
  <c r="D19" i="192"/>
  <c r="C19" i="192"/>
  <c r="B19" i="192"/>
  <c r="E45" i="212" l="1"/>
  <c r="E41" i="217"/>
  <c r="E42" i="217"/>
  <c r="G42" i="217" s="1"/>
  <c r="H42" i="217" s="1"/>
  <c r="E48" i="215"/>
  <c r="I48" i="215" s="1"/>
  <c r="J48" i="215" s="1"/>
  <c r="E48" i="209"/>
  <c r="E47" i="215"/>
  <c r="I47" i="215" s="1"/>
  <c r="J47" i="215" s="1"/>
  <c r="E46" i="215"/>
  <c r="E45" i="215"/>
  <c r="E44" i="216" s="1"/>
  <c r="H44" i="216" s="1"/>
  <c r="I44" i="216" s="1"/>
  <c r="O47" i="215"/>
  <c r="H53" i="219"/>
  <c r="H38" i="219"/>
  <c r="G38" i="219"/>
  <c r="F33" i="219"/>
  <c r="G33" i="219"/>
  <c r="H33" i="219" s="1"/>
  <c r="D33" i="219"/>
  <c r="C33" i="219"/>
  <c r="B33" i="219"/>
  <c r="F30" i="219"/>
  <c r="G30" i="219"/>
  <c r="H30" i="219" s="1"/>
  <c r="D30" i="219"/>
  <c r="C30" i="219"/>
  <c r="B30" i="219"/>
  <c r="G23" i="219"/>
  <c r="F23" i="219"/>
  <c r="H23" i="219" s="1"/>
  <c r="H25" i="219" s="1"/>
  <c r="D23" i="219"/>
  <c r="C23" i="219"/>
  <c r="B23" i="219"/>
  <c r="G45" i="218"/>
  <c r="F45" i="218"/>
  <c r="H45" i="218" s="1"/>
  <c r="D45" i="218"/>
  <c r="C45" i="218"/>
  <c r="B45" i="218"/>
  <c r="G44" i="218"/>
  <c r="H44" i="218" s="1"/>
  <c r="F44" i="218"/>
  <c r="E44" i="218"/>
  <c r="D44" i="218"/>
  <c r="C44" i="218"/>
  <c r="B44" i="218"/>
  <c r="F43" i="218"/>
  <c r="D43" i="218"/>
  <c r="C43" i="218"/>
  <c r="B43" i="218"/>
  <c r="F42" i="218"/>
  <c r="E42" i="218"/>
  <c r="G42" i="218" s="1"/>
  <c r="H42" i="218" s="1"/>
  <c r="D42" i="218"/>
  <c r="C42" i="218"/>
  <c r="B42" i="218"/>
  <c r="F41" i="218"/>
  <c r="D41" i="218"/>
  <c r="C41" i="218"/>
  <c r="B41" i="218"/>
  <c r="H38" i="218"/>
  <c r="H27" i="218"/>
  <c r="F42" i="217"/>
  <c r="D42" i="217"/>
  <c r="C42" i="217"/>
  <c r="B42" i="217"/>
  <c r="G41" i="217"/>
  <c r="H41" i="217" s="1"/>
  <c r="F41" i="217"/>
  <c r="D41" i="217"/>
  <c r="C41" i="217"/>
  <c r="B41" i="217"/>
  <c r="H38" i="217"/>
  <c r="H27" i="217"/>
  <c r="H46" i="216"/>
  <c r="F46" i="216"/>
  <c r="G46" i="216" s="1"/>
  <c r="D46" i="216"/>
  <c r="C46" i="216"/>
  <c r="B46" i="216"/>
  <c r="F45" i="216"/>
  <c r="G45" i="216" s="1"/>
  <c r="E45" i="216"/>
  <c r="D45" i="216"/>
  <c r="C45" i="216"/>
  <c r="B45" i="216"/>
  <c r="F44" i="216"/>
  <c r="G44" i="216" s="1"/>
  <c r="D44" i="216"/>
  <c r="C44" i="216"/>
  <c r="B44" i="216"/>
  <c r="F43" i="216"/>
  <c r="G43" i="216" s="1"/>
  <c r="E43" i="216"/>
  <c r="H43" i="216" s="1"/>
  <c r="I43" i="216" s="1"/>
  <c r="D43" i="216"/>
  <c r="C43" i="216"/>
  <c r="B43" i="216"/>
  <c r="F42" i="216"/>
  <c r="G42" i="216" s="1"/>
  <c r="D42" i="216"/>
  <c r="C42" i="216"/>
  <c r="B42" i="216"/>
  <c r="F41" i="216"/>
  <c r="G41" i="216" s="1"/>
  <c r="E41" i="216"/>
  <c r="H41" i="216" s="1"/>
  <c r="D41" i="216"/>
  <c r="C41" i="216"/>
  <c r="B41" i="216"/>
  <c r="I38" i="216"/>
  <c r="I27" i="216"/>
  <c r="I52" i="215"/>
  <c r="H52" i="215"/>
  <c r="D52" i="215"/>
  <c r="C52" i="215"/>
  <c r="B52" i="215"/>
  <c r="I51" i="215"/>
  <c r="F51" i="215"/>
  <c r="H51" i="215" s="1"/>
  <c r="D51" i="215"/>
  <c r="C51" i="215"/>
  <c r="B51" i="215"/>
  <c r="I50" i="215"/>
  <c r="H50" i="215"/>
  <c r="D50" i="215"/>
  <c r="C50" i="215"/>
  <c r="B50" i="215"/>
  <c r="I49" i="215"/>
  <c r="J49" i="215" s="1"/>
  <c r="H49" i="215"/>
  <c r="D49" i="215"/>
  <c r="C49" i="215"/>
  <c r="B49" i="215"/>
  <c r="H48" i="215"/>
  <c r="E43" i="218"/>
  <c r="G43" i="218" s="1"/>
  <c r="D48" i="215"/>
  <c r="C48" i="215"/>
  <c r="B48" i="215"/>
  <c r="H47" i="215"/>
  <c r="D47" i="215"/>
  <c r="C47" i="215"/>
  <c r="B47" i="215"/>
  <c r="I46" i="215"/>
  <c r="G46" i="215"/>
  <c r="F46" i="215"/>
  <c r="D46" i="215"/>
  <c r="C46" i="215"/>
  <c r="B46" i="215"/>
  <c r="I45" i="215"/>
  <c r="G45" i="215"/>
  <c r="F45" i="215"/>
  <c r="D45" i="215"/>
  <c r="C45" i="215"/>
  <c r="B45" i="215"/>
  <c r="I44" i="215"/>
  <c r="G44" i="215"/>
  <c r="F44" i="215"/>
  <c r="H44" i="215" s="1"/>
  <c r="D44" i="215"/>
  <c r="C44" i="215"/>
  <c r="B44" i="215"/>
  <c r="I43" i="215"/>
  <c r="J43" i="215" s="1"/>
  <c r="H43" i="215"/>
  <c r="D43" i="215"/>
  <c r="C43" i="215"/>
  <c r="B43" i="215"/>
  <c r="G42" i="215"/>
  <c r="F42" i="215"/>
  <c r="H42" i="215" s="1"/>
  <c r="E42" i="215"/>
  <c r="I42" i="215" s="1"/>
  <c r="D42" i="215"/>
  <c r="I41" i="215"/>
  <c r="F41" i="215"/>
  <c r="H41" i="215" s="1"/>
  <c r="D41" i="215"/>
  <c r="C41" i="215"/>
  <c r="B41" i="215"/>
  <c r="J38" i="215"/>
  <c r="J27" i="215"/>
  <c r="D20" i="192"/>
  <c r="C20" i="192"/>
  <c r="B20" i="192"/>
  <c r="E18" i="192"/>
  <c r="D18" i="192"/>
  <c r="C18" i="192"/>
  <c r="B18" i="192"/>
  <c r="D17" i="192"/>
  <c r="C17" i="192"/>
  <c r="B17" i="192"/>
  <c r="D16" i="192"/>
  <c r="C16" i="192"/>
  <c r="B16" i="192"/>
  <c r="F34" i="213"/>
  <c r="C34" i="213"/>
  <c r="B34" i="213"/>
  <c r="G34" i="213"/>
  <c r="H34" i="213" s="1"/>
  <c r="D34" i="213"/>
  <c r="G45" i="212"/>
  <c r="H45" i="212" s="1"/>
  <c r="F45" i="212"/>
  <c r="D45" i="212"/>
  <c r="C45" i="212"/>
  <c r="B45" i="212"/>
  <c r="E44" i="212"/>
  <c r="E43" i="212"/>
  <c r="G43" i="212" s="1"/>
  <c r="H43" i="212" s="1"/>
  <c r="E42" i="212"/>
  <c r="G42" i="212" s="1"/>
  <c r="H42" i="212" s="1"/>
  <c r="E41" i="212"/>
  <c r="E41" i="211"/>
  <c r="E42" i="211"/>
  <c r="G42" i="211" s="1"/>
  <c r="H42" i="211" s="1"/>
  <c r="E45" i="210"/>
  <c r="E44" i="210"/>
  <c r="E43" i="210"/>
  <c r="E42" i="210"/>
  <c r="E41" i="210"/>
  <c r="I50" i="209"/>
  <c r="H50" i="209"/>
  <c r="D50" i="209"/>
  <c r="C50" i="209"/>
  <c r="B50" i="209"/>
  <c r="I47" i="209"/>
  <c r="E46" i="209"/>
  <c r="I46" i="209" s="1"/>
  <c r="E45" i="209"/>
  <c r="E42" i="209"/>
  <c r="G38" i="213"/>
  <c r="H38" i="213" s="1"/>
  <c r="H53" i="213" s="1"/>
  <c r="F33" i="213"/>
  <c r="G33" i="213"/>
  <c r="H33" i="213" s="1"/>
  <c r="D33" i="213"/>
  <c r="C33" i="213"/>
  <c r="B33" i="213"/>
  <c r="G30" i="213"/>
  <c r="H30" i="213" s="1"/>
  <c r="F30" i="213"/>
  <c r="D30" i="213"/>
  <c r="C30" i="213"/>
  <c r="B30" i="213"/>
  <c r="G23" i="213"/>
  <c r="H23" i="213" s="1"/>
  <c r="H25" i="213" s="1"/>
  <c r="F23" i="213"/>
  <c r="D23" i="213"/>
  <c r="C23" i="213"/>
  <c r="B23" i="213"/>
  <c r="G44" i="212"/>
  <c r="H44" i="212" s="1"/>
  <c r="F44" i="212"/>
  <c r="D44" i="212"/>
  <c r="C44" i="212"/>
  <c r="B44" i="212"/>
  <c r="F43" i="212"/>
  <c r="D43" i="212"/>
  <c r="C43" i="212"/>
  <c r="B43" i="212"/>
  <c r="F42" i="212"/>
  <c r="D42" i="212"/>
  <c r="C42" i="212"/>
  <c r="B42" i="212"/>
  <c r="G41" i="212"/>
  <c r="F41" i="212"/>
  <c r="D41" i="212"/>
  <c r="C41" i="212"/>
  <c r="B41" i="212"/>
  <c r="H38" i="212"/>
  <c r="H27" i="212"/>
  <c r="F42" i="211"/>
  <c r="D42" i="211"/>
  <c r="C42" i="211"/>
  <c r="B42" i="211"/>
  <c r="G41" i="211"/>
  <c r="F41" i="211"/>
  <c r="D41" i="211"/>
  <c r="C41" i="211"/>
  <c r="B41" i="211"/>
  <c r="H38" i="211"/>
  <c r="H27" i="211"/>
  <c r="H46" i="210"/>
  <c r="I46" i="210" s="1"/>
  <c r="F46" i="210"/>
  <c r="G46" i="210" s="1"/>
  <c r="D46" i="210"/>
  <c r="C46" i="210"/>
  <c r="B46" i="210"/>
  <c r="F45" i="210"/>
  <c r="G45" i="210" s="1"/>
  <c r="D45" i="210"/>
  <c r="C45" i="210"/>
  <c r="B45" i="210"/>
  <c r="F44" i="210"/>
  <c r="G44" i="210" s="1"/>
  <c r="H44" i="210"/>
  <c r="I44" i="210" s="1"/>
  <c r="D44" i="210"/>
  <c r="C44" i="210"/>
  <c r="B44" i="210"/>
  <c r="H43" i="210"/>
  <c r="I43" i="210" s="1"/>
  <c r="F43" i="210"/>
  <c r="G43" i="210" s="1"/>
  <c r="D43" i="210"/>
  <c r="C43" i="210"/>
  <c r="B43" i="210"/>
  <c r="F42" i="210"/>
  <c r="G42" i="210" s="1"/>
  <c r="H42" i="210"/>
  <c r="D42" i="210"/>
  <c r="C42" i="210"/>
  <c r="B42" i="210"/>
  <c r="H41" i="210"/>
  <c r="F41" i="210"/>
  <c r="G41" i="210" s="1"/>
  <c r="I41" i="210" s="1"/>
  <c r="D41" i="210"/>
  <c r="C41" i="210"/>
  <c r="B41" i="210"/>
  <c r="I38" i="210"/>
  <c r="I27" i="210"/>
  <c r="I52" i="209"/>
  <c r="H52" i="209"/>
  <c r="D52" i="209"/>
  <c r="C52" i="209"/>
  <c r="B52" i="209"/>
  <c r="I51" i="209"/>
  <c r="F51" i="209"/>
  <c r="H51" i="209" s="1"/>
  <c r="D51" i="209"/>
  <c r="C51" i="209"/>
  <c r="B51" i="209"/>
  <c r="I49" i="209"/>
  <c r="H49" i="209"/>
  <c r="J49" i="209" s="1"/>
  <c r="D49" i="209"/>
  <c r="C49" i="209"/>
  <c r="B49" i="209"/>
  <c r="I48" i="209"/>
  <c r="J48" i="209" s="1"/>
  <c r="H48" i="209"/>
  <c r="D48" i="209"/>
  <c r="C48" i="209"/>
  <c r="B48" i="209"/>
  <c r="H47" i="209"/>
  <c r="D47" i="209"/>
  <c r="C47" i="209"/>
  <c r="B47" i="209"/>
  <c r="G46" i="209"/>
  <c r="F46" i="209"/>
  <c r="D46" i="209"/>
  <c r="C46" i="209"/>
  <c r="B46" i="209"/>
  <c r="I45" i="209"/>
  <c r="G45" i="209"/>
  <c r="F45" i="209"/>
  <c r="D45" i="209"/>
  <c r="C45" i="209"/>
  <c r="B45" i="209"/>
  <c r="I44" i="209"/>
  <c r="G44" i="209"/>
  <c r="F44" i="209"/>
  <c r="H44" i="209" s="1"/>
  <c r="D44" i="209"/>
  <c r="C44" i="209"/>
  <c r="B44" i="209"/>
  <c r="I43" i="209"/>
  <c r="H43" i="209"/>
  <c r="D43" i="209"/>
  <c r="C43" i="209"/>
  <c r="B43" i="209"/>
  <c r="I42" i="209"/>
  <c r="G42" i="209"/>
  <c r="F42" i="209"/>
  <c r="D42" i="209"/>
  <c r="I41" i="209"/>
  <c r="F41" i="209"/>
  <c r="H41" i="209" s="1"/>
  <c r="D41" i="209"/>
  <c r="C41" i="209"/>
  <c r="B41" i="209"/>
  <c r="J38" i="209"/>
  <c r="J27" i="209"/>
  <c r="D15" i="192"/>
  <c r="C15" i="192"/>
  <c r="B15" i="192"/>
  <c r="E14" i="192"/>
  <c r="D14" i="192"/>
  <c r="C14" i="192"/>
  <c r="B14" i="192"/>
  <c r="D13" i="192"/>
  <c r="C13" i="192"/>
  <c r="B13" i="192"/>
  <c r="B11" i="192"/>
  <c r="B10" i="192"/>
  <c r="B9" i="192"/>
  <c r="B8" i="192"/>
  <c r="B7" i="192"/>
  <c r="B6" i="192"/>
  <c r="B5" i="192"/>
  <c r="B4" i="192"/>
  <c r="B3" i="192"/>
  <c r="B2" i="192"/>
  <c r="B12" i="192"/>
  <c r="D12" i="192"/>
  <c r="C12" i="192"/>
  <c r="H45" i="215" l="1"/>
  <c r="J41" i="215"/>
  <c r="J51" i="215"/>
  <c r="J52" i="215"/>
  <c r="J44" i="215"/>
  <c r="H46" i="215"/>
  <c r="J46" i="215" s="1"/>
  <c r="H43" i="217"/>
  <c r="H45" i="217" s="1"/>
  <c r="H48" i="212"/>
  <c r="E19" i="192" s="1"/>
  <c r="J50" i="215"/>
  <c r="E42" i="216"/>
  <c r="H42" i="216" s="1"/>
  <c r="H35" i="219"/>
  <c r="H55" i="219" s="1"/>
  <c r="E25" i="192" s="1"/>
  <c r="J42" i="215"/>
  <c r="I41" i="216"/>
  <c r="J45" i="215"/>
  <c r="I46" i="216"/>
  <c r="I42" i="216"/>
  <c r="E41" i="218"/>
  <c r="G41" i="218" s="1"/>
  <c r="H41" i="218" s="1"/>
  <c r="H46" i="218" s="1"/>
  <c r="H48" i="218" s="1"/>
  <c r="E24" i="192" s="1"/>
  <c r="H35" i="213"/>
  <c r="H55" i="213" s="1"/>
  <c r="E20" i="192" s="1"/>
  <c r="H41" i="212"/>
  <c r="H41" i="211"/>
  <c r="H43" i="211" s="1"/>
  <c r="H45" i="211" s="1"/>
  <c r="H46" i="209"/>
  <c r="J46" i="209" s="1"/>
  <c r="H42" i="209"/>
  <c r="H45" i="209"/>
  <c r="J50" i="209"/>
  <c r="J43" i="209"/>
  <c r="J47" i="209"/>
  <c r="J41" i="209"/>
  <c r="J45" i="209"/>
  <c r="J52" i="209"/>
  <c r="J44" i="209"/>
  <c r="I47" i="210"/>
  <c r="I49" i="210" s="1"/>
  <c r="E17" i="192" s="1"/>
  <c r="J42" i="209"/>
  <c r="J51" i="209"/>
  <c r="I42" i="210"/>
  <c r="D11" i="192"/>
  <c r="D10" i="192"/>
  <c r="E9" i="192"/>
  <c r="D9" i="192"/>
  <c r="D8" i="192"/>
  <c r="D7" i="192"/>
  <c r="C11" i="192"/>
  <c r="C10" i="192"/>
  <c r="C9" i="192"/>
  <c r="C8" i="192"/>
  <c r="C7" i="192"/>
  <c r="D6" i="192"/>
  <c r="C6" i="192"/>
  <c r="D4" i="192"/>
  <c r="D5" i="192"/>
  <c r="C5" i="192"/>
  <c r="E4" i="192"/>
  <c r="C4" i="192"/>
  <c r="D3" i="192"/>
  <c r="C3" i="192"/>
  <c r="G38" i="208"/>
  <c r="H38" i="208" s="1"/>
  <c r="H53" i="208" s="1"/>
  <c r="F33" i="208"/>
  <c r="G33" i="208"/>
  <c r="H33" i="208" s="1"/>
  <c r="D33" i="208"/>
  <c r="C33" i="208"/>
  <c r="B33" i="208"/>
  <c r="G30" i="208"/>
  <c r="H30" i="208" s="1"/>
  <c r="F30" i="208"/>
  <c r="D30" i="208"/>
  <c r="C30" i="208"/>
  <c r="B30" i="208"/>
  <c r="G23" i="208"/>
  <c r="H23" i="208" s="1"/>
  <c r="H25" i="208" s="1"/>
  <c r="F23" i="208"/>
  <c r="D23" i="208"/>
  <c r="C23" i="208"/>
  <c r="B23" i="208"/>
  <c r="E42" i="205"/>
  <c r="E41" i="205"/>
  <c r="E45" i="203"/>
  <c r="H35" i="208" l="1"/>
  <c r="H55" i="208" s="1"/>
  <c r="J53" i="215"/>
  <c r="J55" i="215" s="1"/>
  <c r="E21" i="192" s="1"/>
  <c r="I47" i="216"/>
  <c r="I49" i="216" s="1"/>
  <c r="E22" i="192" s="1"/>
  <c r="J55" i="209"/>
  <c r="E16" i="192" s="1"/>
  <c r="D2" i="192"/>
  <c r="C2" i="192"/>
  <c r="G38" i="207"/>
  <c r="H38" i="207" s="1"/>
  <c r="H53" i="207" s="1"/>
  <c r="F33" i="207"/>
  <c r="G33" i="207"/>
  <c r="H33" i="207" s="1"/>
  <c r="D33" i="207"/>
  <c r="C33" i="207"/>
  <c r="B33" i="207"/>
  <c r="F30" i="207"/>
  <c r="G30" i="207"/>
  <c r="H30" i="207" s="1"/>
  <c r="D30" i="207"/>
  <c r="C30" i="207"/>
  <c r="B30" i="207"/>
  <c r="G23" i="207"/>
  <c r="H23" i="207" s="1"/>
  <c r="H25" i="207" s="1"/>
  <c r="F23" i="207"/>
  <c r="D23" i="207"/>
  <c r="C23" i="207"/>
  <c r="B23" i="207"/>
  <c r="F44" i="206"/>
  <c r="E44" i="206"/>
  <c r="G44" i="206" s="1"/>
  <c r="H44" i="206" s="1"/>
  <c r="D44" i="206"/>
  <c r="C44" i="206"/>
  <c r="B44" i="206"/>
  <c r="F43" i="206"/>
  <c r="D43" i="206"/>
  <c r="C43" i="206"/>
  <c r="B43" i="206"/>
  <c r="F42" i="206"/>
  <c r="E42" i="206"/>
  <c r="G42" i="206" s="1"/>
  <c r="H42" i="206" s="1"/>
  <c r="D42" i="206"/>
  <c r="C42" i="206"/>
  <c r="B42" i="206"/>
  <c r="F41" i="206"/>
  <c r="D41" i="206"/>
  <c r="C41" i="206"/>
  <c r="B41" i="206"/>
  <c r="H38" i="206"/>
  <c r="H27" i="206"/>
  <c r="F42" i="205"/>
  <c r="D42" i="205"/>
  <c r="C42" i="205"/>
  <c r="B42" i="205"/>
  <c r="G41" i="205"/>
  <c r="F41" i="205"/>
  <c r="G42" i="205"/>
  <c r="D41" i="205"/>
  <c r="C41" i="205"/>
  <c r="B41" i="205"/>
  <c r="H38" i="205"/>
  <c r="H27" i="205"/>
  <c r="H46" i="204"/>
  <c r="F46" i="204"/>
  <c r="G46" i="204" s="1"/>
  <c r="D46" i="204"/>
  <c r="C46" i="204"/>
  <c r="B46" i="204"/>
  <c r="F45" i="204"/>
  <c r="G45" i="204" s="1"/>
  <c r="D45" i="204"/>
  <c r="C45" i="204"/>
  <c r="B45" i="204"/>
  <c r="F44" i="204"/>
  <c r="G44" i="204" s="1"/>
  <c r="E44" i="204"/>
  <c r="H44" i="204" s="1"/>
  <c r="I44" i="204" s="1"/>
  <c r="D44" i="204"/>
  <c r="C44" i="204"/>
  <c r="B44" i="204"/>
  <c r="F43" i="204"/>
  <c r="G43" i="204" s="1"/>
  <c r="E43" i="204"/>
  <c r="H43" i="204" s="1"/>
  <c r="I43" i="204" s="1"/>
  <c r="D43" i="204"/>
  <c r="C43" i="204"/>
  <c r="B43" i="204"/>
  <c r="F42" i="204"/>
  <c r="G42" i="204" s="1"/>
  <c r="D42" i="204"/>
  <c r="C42" i="204"/>
  <c r="B42" i="204"/>
  <c r="F41" i="204"/>
  <c r="G41" i="204" s="1"/>
  <c r="E41" i="204"/>
  <c r="H41" i="204" s="1"/>
  <c r="I41" i="204" s="1"/>
  <c r="D41" i="204"/>
  <c r="C41" i="204"/>
  <c r="B41" i="204"/>
  <c r="I38" i="204"/>
  <c r="I27" i="204"/>
  <c r="I51" i="203"/>
  <c r="J51" i="203" s="1"/>
  <c r="H51" i="203"/>
  <c r="D51" i="203"/>
  <c r="C51" i="203"/>
  <c r="B51" i="203"/>
  <c r="I50" i="203"/>
  <c r="F50" i="203"/>
  <c r="H50" i="203" s="1"/>
  <c r="D50" i="203"/>
  <c r="C50" i="203"/>
  <c r="B50" i="203"/>
  <c r="I49" i="203"/>
  <c r="H49" i="203"/>
  <c r="D49" i="203"/>
  <c r="C49" i="203"/>
  <c r="B49" i="203"/>
  <c r="H48" i="203"/>
  <c r="E43" i="206"/>
  <c r="G43" i="206" s="1"/>
  <c r="H43" i="206" s="1"/>
  <c r="D48" i="203"/>
  <c r="C48" i="203"/>
  <c r="B48" i="203"/>
  <c r="I47" i="203"/>
  <c r="H47" i="203"/>
  <c r="E41" i="206"/>
  <c r="G41" i="206" s="1"/>
  <c r="H41" i="206" s="1"/>
  <c r="D47" i="203"/>
  <c r="C47" i="203"/>
  <c r="B47" i="203"/>
  <c r="G46" i="203"/>
  <c r="F46" i="203"/>
  <c r="H46" i="203" s="1"/>
  <c r="I46" i="203"/>
  <c r="D46" i="203"/>
  <c r="C46" i="203"/>
  <c r="B46" i="203"/>
  <c r="G45" i="203"/>
  <c r="F45" i="203"/>
  <c r="H45" i="203" s="1"/>
  <c r="I45" i="203"/>
  <c r="D45" i="203"/>
  <c r="C45" i="203"/>
  <c r="B45" i="203"/>
  <c r="I44" i="203"/>
  <c r="G44" i="203"/>
  <c r="F44" i="203"/>
  <c r="H44" i="203" s="1"/>
  <c r="J44" i="203" s="1"/>
  <c r="D44" i="203"/>
  <c r="C44" i="203"/>
  <c r="B44" i="203"/>
  <c r="I43" i="203"/>
  <c r="H43" i="203"/>
  <c r="D43" i="203"/>
  <c r="C43" i="203"/>
  <c r="B43" i="203"/>
  <c r="G42" i="203"/>
  <c r="F42" i="203"/>
  <c r="E42" i="203"/>
  <c r="I42" i="203" s="1"/>
  <c r="D42" i="203"/>
  <c r="I41" i="203"/>
  <c r="F41" i="203"/>
  <c r="H41" i="203" s="1"/>
  <c r="D41" i="203"/>
  <c r="C41" i="203"/>
  <c r="B41" i="203"/>
  <c r="J38" i="203"/>
  <c r="J27" i="203"/>
  <c r="H35" i="207" l="1"/>
  <c r="H55" i="207" s="1"/>
  <c r="E6" i="192" s="1"/>
  <c r="H41" i="205"/>
  <c r="H42" i="205"/>
  <c r="H42" i="203"/>
  <c r="J45" i="203"/>
  <c r="J47" i="203"/>
  <c r="E45" i="204"/>
  <c r="J49" i="203"/>
  <c r="J42" i="203"/>
  <c r="J43" i="203"/>
  <c r="J46" i="203"/>
  <c r="J50" i="203"/>
  <c r="E42" i="204"/>
  <c r="H42" i="204" s="1"/>
  <c r="I42" i="204" s="1"/>
  <c r="J41" i="203"/>
  <c r="H45" i="206"/>
  <c r="H47" i="206" s="1"/>
  <c r="E15" i="192" s="1"/>
  <c r="I46" i="204"/>
  <c r="I48" i="203"/>
  <c r="J48" i="203" s="1"/>
  <c r="E47" i="198"/>
  <c r="H43" i="205" l="1"/>
  <c r="H45" i="205" s="1"/>
  <c r="I47" i="204"/>
  <c r="I49" i="204" s="1"/>
  <c r="E13" i="192" s="1"/>
  <c r="J52" i="203"/>
  <c r="J54" i="203" s="1"/>
  <c r="E12" i="192" s="1"/>
  <c r="D50" i="193"/>
  <c r="B50" i="193"/>
  <c r="F45" i="196"/>
  <c r="H45" i="196" s="1"/>
  <c r="G45" i="196"/>
  <c r="E45" i="196"/>
  <c r="D45" i="196"/>
  <c r="C45" i="196"/>
  <c r="B45" i="196"/>
  <c r="H50" i="193"/>
  <c r="I50" i="193"/>
  <c r="J50" i="193" s="1"/>
  <c r="C50" i="193"/>
  <c r="E46" i="193"/>
  <c r="E45" i="193"/>
  <c r="E42" i="193"/>
  <c r="F44" i="201"/>
  <c r="E44" i="201"/>
  <c r="G44" i="201" s="1"/>
  <c r="H44" i="201" s="1"/>
  <c r="D44" i="201"/>
  <c r="C44" i="201"/>
  <c r="B44" i="201"/>
  <c r="F43" i="201"/>
  <c r="E43" i="201"/>
  <c r="G43" i="201" s="1"/>
  <c r="H43" i="201" s="1"/>
  <c r="D43" i="201"/>
  <c r="C43" i="201"/>
  <c r="B43" i="201"/>
  <c r="F42" i="201"/>
  <c r="E42" i="201"/>
  <c r="G42" i="201" s="1"/>
  <c r="H42" i="201" s="1"/>
  <c r="D42" i="201"/>
  <c r="C42" i="201"/>
  <c r="B42" i="201"/>
  <c r="F41" i="201"/>
  <c r="E41" i="201"/>
  <c r="G41" i="201" s="1"/>
  <c r="H41" i="201" s="1"/>
  <c r="D41" i="201"/>
  <c r="C41" i="201"/>
  <c r="B41" i="201"/>
  <c r="H38" i="201"/>
  <c r="H27" i="201"/>
  <c r="F42" i="200"/>
  <c r="D42" i="200"/>
  <c r="C42" i="200"/>
  <c r="B42" i="200"/>
  <c r="F41" i="200"/>
  <c r="E41" i="200"/>
  <c r="E42" i="200" s="1"/>
  <c r="G42" i="200" s="1"/>
  <c r="H42" i="200" s="1"/>
  <c r="D41" i="200"/>
  <c r="C41" i="200"/>
  <c r="B41" i="200"/>
  <c r="H38" i="200"/>
  <c r="H27" i="200"/>
  <c r="H46" i="199"/>
  <c r="F46" i="199"/>
  <c r="G46" i="199" s="1"/>
  <c r="I46" i="199" s="1"/>
  <c r="D46" i="199"/>
  <c r="C46" i="199"/>
  <c r="B46" i="199"/>
  <c r="F45" i="199"/>
  <c r="G45" i="199" s="1"/>
  <c r="D45" i="199"/>
  <c r="C45" i="199"/>
  <c r="B45" i="199"/>
  <c r="H44" i="199"/>
  <c r="F44" i="199"/>
  <c r="G44" i="199" s="1"/>
  <c r="E44" i="199"/>
  <c r="D44" i="199"/>
  <c r="C44" i="199"/>
  <c r="B44" i="199"/>
  <c r="H43" i="199"/>
  <c r="F43" i="199"/>
  <c r="G43" i="199" s="1"/>
  <c r="E43" i="199"/>
  <c r="D43" i="199"/>
  <c r="C43" i="199"/>
  <c r="B43" i="199"/>
  <c r="F42" i="199"/>
  <c r="G42" i="199" s="1"/>
  <c r="D42" i="199"/>
  <c r="C42" i="199"/>
  <c r="B42" i="199"/>
  <c r="H41" i="199"/>
  <c r="F41" i="199"/>
  <c r="G41" i="199" s="1"/>
  <c r="E41" i="199"/>
  <c r="D41" i="199"/>
  <c r="C41" i="199"/>
  <c r="B41" i="199"/>
  <c r="I38" i="199"/>
  <c r="I27" i="199"/>
  <c r="J51" i="198"/>
  <c r="I51" i="198"/>
  <c r="H51" i="198"/>
  <c r="D51" i="198"/>
  <c r="C51" i="198"/>
  <c r="B51" i="198"/>
  <c r="I50" i="198"/>
  <c r="J50" i="198" s="1"/>
  <c r="H50" i="198"/>
  <c r="F50" i="198"/>
  <c r="D50" i="198"/>
  <c r="C50" i="198"/>
  <c r="B50" i="198"/>
  <c r="J49" i="198"/>
  <c r="I49" i="198"/>
  <c r="H49" i="198"/>
  <c r="D49" i="198"/>
  <c r="C49" i="198"/>
  <c r="B49" i="198"/>
  <c r="I48" i="198"/>
  <c r="J48" i="198" s="1"/>
  <c r="H48" i="198"/>
  <c r="D48" i="198"/>
  <c r="C48" i="198"/>
  <c r="B48" i="198"/>
  <c r="I47" i="198"/>
  <c r="J47" i="198" s="1"/>
  <c r="H47" i="198"/>
  <c r="D47" i="198"/>
  <c r="C47" i="198"/>
  <c r="B47" i="198"/>
  <c r="H46" i="198"/>
  <c r="G46" i="198"/>
  <c r="F46" i="198"/>
  <c r="E46" i="198"/>
  <c r="E45" i="199" s="1"/>
  <c r="D46" i="198"/>
  <c r="C46" i="198"/>
  <c r="B46" i="198"/>
  <c r="I45" i="198"/>
  <c r="J45" i="198" s="1"/>
  <c r="G45" i="198"/>
  <c r="F45" i="198"/>
  <c r="H45" i="198" s="1"/>
  <c r="E45" i="198"/>
  <c r="D45" i="198"/>
  <c r="C45" i="198"/>
  <c r="B45" i="198"/>
  <c r="I44" i="198"/>
  <c r="G44" i="198"/>
  <c r="H44" i="198" s="1"/>
  <c r="J44" i="198" s="1"/>
  <c r="F44" i="198"/>
  <c r="D44" i="198"/>
  <c r="C44" i="198"/>
  <c r="B44" i="198"/>
  <c r="J43" i="198"/>
  <c r="I43" i="198"/>
  <c r="H43" i="198"/>
  <c r="D43" i="198"/>
  <c r="C43" i="198"/>
  <c r="B43" i="198"/>
  <c r="H42" i="198"/>
  <c r="G42" i="198"/>
  <c r="F42" i="198"/>
  <c r="E42" i="198"/>
  <c r="E42" i="199" s="1"/>
  <c r="H42" i="199" s="1"/>
  <c r="I42" i="199" s="1"/>
  <c r="D42" i="198"/>
  <c r="I41" i="198"/>
  <c r="F41" i="198"/>
  <c r="H41" i="198" s="1"/>
  <c r="D41" i="198"/>
  <c r="C41" i="198"/>
  <c r="B41" i="198"/>
  <c r="J38" i="198"/>
  <c r="J27" i="198"/>
  <c r="E44" i="196"/>
  <c r="E42" i="196"/>
  <c r="E41" i="196"/>
  <c r="E42" i="195"/>
  <c r="E41" i="195"/>
  <c r="E45" i="194"/>
  <c r="E44" i="194"/>
  <c r="E43" i="194"/>
  <c r="E42" i="194"/>
  <c r="E41" i="194"/>
  <c r="E43" i="196"/>
  <c r="I41" i="199" l="1"/>
  <c r="I44" i="199"/>
  <c r="I43" i="199"/>
  <c r="J41" i="198"/>
  <c r="J52" i="198" s="1"/>
  <c r="J54" i="198" s="1"/>
  <c r="E2" i="192" s="1"/>
  <c r="H45" i="201"/>
  <c r="H47" i="201" s="1"/>
  <c r="E5" i="192" s="1"/>
  <c r="I42" i="198"/>
  <c r="J42" i="198" s="1"/>
  <c r="I46" i="198"/>
  <c r="J46" i="198" s="1"/>
  <c r="G41" i="200"/>
  <c r="H41" i="200" s="1"/>
  <c r="H43" i="200" s="1"/>
  <c r="H45" i="200" s="1"/>
  <c r="I47" i="199" l="1"/>
  <c r="I49" i="199" s="1"/>
  <c r="E3" i="192" s="1"/>
  <c r="G39" i="197" l="1"/>
  <c r="H39" i="197" s="1"/>
  <c r="H54" i="197" s="1"/>
  <c r="G33" i="197"/>
  <c r="F33" i="197"/>
  <c r="F30" i="197"/>
  <c r="G30" i="197"/>
  <c r="H30" i="197" s="1"/>
  <c r="G23" i="197"/>
  <c r="F23" i="197"/>
  <c r="D23" i="197"/>
  <c r="C23" i="197"/>
  <c r="B23" i="197"/>
  <c r="G44" i="196"/>
  <c r="H44" i="196" s="1"/>
  <c r="F44" i="196"/>
  <c r="D44" i="196"/>
  <c r="C44" i="196"/>
  <c r="B44" i="196"/>
  <c r="G43" i="196"/>
  <c r="F43" i="196"/>
  <c r="D43" i="196"/>
  <c r="C43" i="196"/>
  <c r="B43" i="196"/>
  <c r="G42" i="196"/>
  <c r="F42" i="196"/>
  <c r="D42" i="196"/>
  <c r="C42" i="196"/>
  <c r="B42" i="196"/>
  <c r="G41" i="196"/>
  <c r="H41" i="196" s="1"/>
  <c r="F41" i="196"/>
  <c r="D41" i="196"/>
  <c r="C41" i="196"/>
  <c r="B41" i="196"/>
  <c r="H38" i="196"/>
  <c r="H27" i="196"/>
  <c r="G42" i="195"/>
  <c r="F42" i="195"/>
  <c r="D42" i="195"/>
  <c r="C42" i="195"/>
  <c r="B42" i="195"/>
  <c r="G41" i="195"/>
  <c r="H41" i="195" s="1"/>
  <c r="F41" i="195"/>
  <c r="D41" i="195"/>
  <c r="C41" i="195"/>
  <c r="B41" i="195"/>
  <c r="H38" i="195"/>
  <c r="H27" i="195"/>
  <c r="H46" i="194"/>
  <c r="I46" i="194" s="1"/>
  <c r="G46" i="194"/>
  <c r="F46" i="194"/>
  <c r="D46" i="194"/>
  <c r="C46" i="194"/>
  <c r="B46" i="194"/>
  <c r="F45" i="194"/>
  <c r="G45" i="194" s="1"/>
  <c r="D45" i="194"/>
  <c r="C45" i="194"/>
  <c r="B45" i="194"/>
  <c r="F44" i="194"/>
  <c r="G44" i="194" s="1"/>
  <c r="H44" i="194"/>
  <c r="I44" i="194" s="1"/>
  <c r="D44" i="194"/>
  <c r="C44" i="194"/>
  <c r="B44" i="194"/>
  <c r="H43" i="194"/>
  <c r="F43" i="194"/>
  <c r="G43" i="194" s="1"/>
  <c r="D43" i="194"/>
  <c r="C43" i="194"/>
  <c r="B43" i="194"/>
  <c r="F42" i="194"/>
  <c r="G42" i="194" s="1"/>
  <c r="H42" i="194"/>
  <c r="I42" i="194" s="1"/>
  <c r="D42" i="194"/>
  <c r="C42" i="194"/>
  <c r="B42" i="194"/>
  <c r="H41" i="194"/>
  <c r="F41" i="194"/>
  <c r="G41" i="194" s="1"/>
  <c r="D41" i="194"/>
  <c r="C41" i="194"/>
  <c r="B41" i="194"/>
  <c r="I38" i="194"/>
  <c r="I27" i="194"/>
  <c r="I52" i="193"/>
  <c r="H52" i="193"/>
  <c r="D52" i="193"/>
  <c r="C52" i="193"/>
  <c r="B52" i="193"/>
  <c r="I51" i="193"/>
  <c r="F51" i="193"/>
  <c r="H51" i="193" s="1"/>
  <c r="D51" i="193"/>
  <c r="C51" i="193"/>
  <c r="B51" i="193"/>
  <c r="I49" i="193"/>
  <c r="H49" i="193"/>
  <c r="D49" i="193"/>
  <c r="C49" i="193"/>
  <c r="B49" i="193"/>
  <c r="I48" i="193"/>
  <c r="H48" i="193"/>
  <c r="D48" i="193"/>
  <c r="C48" i="193"/>
  <c r="B48" i="193"/>
  <c r="I47" i="193"/>
  <c r="J47" i="193" s="1"/>
  <c r="H47" i="193"/>
  <c r="D47" i="193"/>
  <c r="C47" i="193"/>
  <c r="B47" i="193"/>
  <c r="G46" i="193"/>
  <c r="F46" i="193"/>
  <c r="H46" i="193" s="1"/>
  <c r="I46" i="193"/>
  <c r="J46" i="193" s="1"/>
  <c r="D46" i="193"/>
  <c r="C46" i="193"/>
  <c r="B46" i="193"/>
  <c r="I45" i="193"/>
  <c r="G45" i="193"/>
  <c r="F45" i="193"/>
  <c r="H45" i="193" s="1"/>
  <c r="D45" i="193"/>
  <c r="C45" i="193"/>
  <c r="B45" i="193"/>
  <c r="I44" i="193"/>
  <c r="G44" i="193"/>
  <c r="F44" i="193"/>
  <c r="D44" i="193"/>
  <c r="C44" i="193"/>
  <c r="B44" i="193"/>
  <c r="I43" i="193"/>
  <c r="J43" i="193" s="1"/>
  <c r="H43" i="193"/>
  <c r="D43" i="193"/>
  <c r="C43" i="193"/>
  <c r="B43" i="193"/>
  <c r="G42" i="193"/>
  <c r="F42" i="193"/>
  <c r="H42" i="193" s="1"/>
  <c r="I42" i="193"/>
  <c r="J42" i="193" s="1"/>
  <c r="D42" i="193"/>
  <c r="I41" i="193"/>
  <c r="F41" i="193"/>
  <c r="H41" i="193" s="1"/>
  <c r="D41" i="193"/>
  <c r="C41" i="193"/>
  <c r="B41" i="193"/>
  <c r="J38" i="193"/>
  <c r="J27" i="193"/>
  <c r="H23" i="197" l="1"/>
  <c r="H25" i="197" s="1"/>
  <c r="H33" i="197"/>
  <c r="H43" i="196"/>
  <c r="J48" i="193"/>
  <c r="H44" i="193"/>
  <c r="J44" i="193"/>
  <c r="J49" i="193"/>
  <c r="J52" i="193"/>
  <c r="J45" i="193"/>
  <c r="H42" i="196"/>
  <c r="J41" i="193"/>
  <c r="H42" i="195"/>
  <c r="H43" i="195" s="1"/>
  <c r="H45" i="195" s="1"/>
  <c r="I41" i="194"/>
  <c r="J51" i="193"/>
  <c r="I43" i="194"/>
  <c r="D85" i="192"/>
  <c r="C85" i="192"/>
  <c r="C33" i="186"/>
  <c r="C30" i="186"/>
  <c r="F33" i="186"/>
  <c r="F30" i="186"/>
  <c r="D33" i="186"/>
  <c r="D30" i="186"/>
  <c r="B33" i="186"/>
  <c r="B30" i="186"/>
  <c r="F23" i="186"/>
  <c r="D23" i="186"/>
  <c r="C23" i="186"/>
  <c r="B23" i="186"/>
  <c r="H36" i="197" l="1"/>
  <c r="H48" i="196"/>
  <c r="E10" i="192" s="1"/>
  <c r="J55" i="193"/>
  <c r="E7" i="192" s="1"/>
  <c r="I47" i="194"/>
  <c r="I49" i="194" s="1"/>
  <c r="E8" i="192" s="1"/>
  <c r="E84" i="192"/>
  <c r="D84" i="192"/>
  <c r="C84" i="192"/>
  <c r="F44" i="185"/>
  <c r="D44" i="185"/>
  <c r="C44" i="185"/>
  <c r="B44" i="185"/>
  <c r="F43" i="185"/>
  <c r="D43" i="185"/>
  <c r="C43" i="185"/>
  <c r="B43" i="185"/>
  <c r="F42" i="185"/>
  <c r="D42" i="185"/>
  <c r="C42" i="185"/>
  <c r="B42" i="185"/>
  <c r="F41" i="185"/>
  <c r="D41" i="185"/>
  <c r="C41" i="185"/>
  <c r="B41" i="185"/>
  <c r="E83" i="192"/>
  <c r="D83" i="192"/>
  <c r="C83" i="192"/>
  <c r="F42" i="184"/>
  <c r="D42" i="184"/>
  <c r="C42" i="184"/>
  <c r="B42" i="184"/>
  <c r="F41" i="184"/>
  <c r="D41" i="184"/>
  <c r="C41" i="184"/>
  <c r="B41" i="184"/>
  <c r="E82" i="192"/>
  <c r="D82" i="192"/>
  <c r="C82" i="192"/>
  <c r="H45" i="183"/>
  <c r="H46" i="183"/>
  <c r="F46" i="183"/>
  <c r="G46" i="183" s="1"/>
  <c r="D46" i="183"/>
  <c r="B46" i="183"/>
  <c r="C46" i="183"/>
  <c r="F45" i="183"/>
  <c r="G45" i="183" s="1"/>
  <c r="D45" i="183"/>
  <c r="C45" i="183"/>
  <c r="B45" i="183"/>
  <c r="F44" i="183"/>
  <c r="G44" i="183" s="1"/>
  <c r="D44" i="183"/>
  <c r="C44" i="183"/>
  <c r="B44" i="183"/>
  <c r="G43" i="183"/>
  <c r="F43" i="183"/>
  <c r="D43" i="183"/>
  <c r="C43" i="183"/>
  <c r="B43" i="183"/>
  <c r="G42" i="183"/>
  <c r="F42" i="183"/>
  <c r="D42" i="183"/>
  <c r="C42" i="183"/>
  <c r="B42" i="183"/>
  <c r="H56" i="197" l="1"/>
  <c r="E11" i="192" s="1"/>
  <c r="I46" i="183"/>
  <c r="G41" i="183"/>
  <c r="H50" i="182"/>
  <c r="H46" i="182"/>
  <c r="H45" i="182"/>
  <c r="H44" i="182"/>
  <c r="H42" i="182"/>
  <c r="H41" i="182"/>
  <c r="F41" i="183"/>
  <c r="D41" i="183"/>
  <c r="C41" i="183"/>
  <c r="B41" i="183"/>
  <c r="E24" i="187" l="1"/>
  <c r="D81" i="192" l="1"/>
  <c r="C81" i="192"/>
  <c r="C46" i="182" l="1"/>
  <c r="H51" i="182"/>
  <c r="D51" i="182"/>
  <c r="C51" i="182"/>
  <c r="B51" i="182"/>
  <c r="I51" i="182"/>
  <c r="F50" i="182"/>
  <c r="D50" i="182"/>
  <c r="C50" i="182"/>
  <c r="B50" i="182"/>
  <c r="H49" i="182"/>
  <c r="D49" i="182"/>
  <c r="C49" i="182"/>
  <c r="B49" i="182"/>
  <c r="H48" i="182"/>
  <c r="D48" i="182"/>
  <c r="C48" i="182"/>
  <c r="B48" i="182"/>
  <c r="H47" i="182"/>
  <c r="D47" i="182"/>
  <c r="C47" i="182"/>
  <c r="B47" i="182"/>
  <c r="G46" i="182"/>
  <c r="F46" i="182"/>
  <c r="D46" i="182"/>
  <c r="B46" i="182"/>
  <c r="G45" i="182"/>
  <c r="F45" i="182"/>
  <c r="D45" i="182"/>
  <c r="C45" i="182"/>
  <c r="B45" i="182"/>
  <c r="G44" i="182"/>
  <c r="F44" i="182"/>
  <c r="D44" i="182"/>
  <c r="C44" i="182"/>
  <c r="B44" i="182"/>
  <c r="H43" i="182"/>
  <c r="D43" i="182"/>
  <c r="C43" i="182"/>
  <c r="B43" i="182"/>
  <c r="G42" i="182"/>
  <c r="F42" i="182"/>
  <c r="D42" i="182"/>
  <c r="F41" i="182"/>
  <c r="D41" i="182"/>
  <c r="C41" i="182"/>
  <c r="B41" i="182"/>
  <c r="J51" i="182" l="1"/>
  <c r="E23" i="187" l="1"/>
  <c r="H5" i="188" l="1"/>
  <c r="H3" i="188"/>
  <c r="E5" i="188"/>
  <c r="C5" i="188"/>
  <c r="E4" i="188"/>
  <c r="H4" i="188" s="1"/>
  <c r="C4" i="188"/>
  <c r="E3" i="188"/>
  <c r="C3" i="188"/>
  <c r="G38" i="186" l="1"/>
  <c r="H38" i="186" s="1"/>
  <c r="H53" i="186" s="1"/>
  <c r="G33" i="186"/>
  <c r="H33" i="186" s="1"/>
  <c r="G30" i="186"/>
  <c r="H30" i="186" s="1"/>
  <c r="H35" i="186" s="1"/>
  <c r="G23" i="186"/>
  <c r="H23" i="186" s="1"/>
  <c r="H25" i="186" s="1"/>
  <c r="H44" i="185"/>
  <c r="G44" i="185"/>
  <c r="G43" i="185"/>
  <c r="H43" i="185" s="1"/>
  <c r="G42" i="185"/>
  <c r="H42" i="185" s="1"/>
  <c r="H41" i="185"/>
  <c r="G41" i="185"/>
  <c r="H38" i="185"/>
  <c r="H27" i="185"/>
  <c r="G42" i="184"/>
  <c r="H42" i="184" s="1"/>
  <c r="G41" i="184"/>
  <c r="H41" i="184" s="1"/>
  <c r="H43" i="184" s="1"/>
  <c r="H45" i="184" s="1"/>
  <c r="H38" i="184"/>
  <c r="H27" i="184"/>
  <c r="E45" i="183"/>
  <c r="E44" i="183"/>
  <c r="H44" i="183" s="1"/>
  <c r="I44" i="183" s="1"/>
  <c r="H43" i="183"/>
  <c r="E42" i="183"/>
  <c r="H42" i="183" s="1"/>
  <c r="H41" i="183"/>
  <c r="I41" i="183" s="1"/>
  <c r="I38" i="183"/>
  <c r="I27" i="183"/>
  <c r="I50" i="182"/>
  <c r="J50" i="182" s="1"/>
  <c r="I49" i="182"/>
  <c r="J49" i="182" s="1"/>
  <c r="I48" i="182"/>
  <c r="J48" i="182" s="1"/>
  <c r="I47" i="182"/>
  <c r="J47" i="182" s="1"/>
  <c r="E46" i="182"/>
  <c r="I46" i="182" s="1"/>
  <c r="E45" i="182"/>
  <c r="I45" i="182" s="1"/>
  <c r="I44" i="182"/>
  <c r="I43" i="182"/>
  <c r="J43" i="182" s="1"/>
  <c r="E42" i="182"/>
  <c r="I42" i="182" s="1"/>
  <c r="J42" i="182" s="1"/>
  <c r="I41" i="182"/>
  <c r="J38" i="182"/>
  <c r="J27" i="182"/>
  <c r="J46" i="182" l="1"/>
  <c r="J41" i="182"/>
  <c r="J45" i="182"/>
  <c r="H55" i="186"/>
  <c r="E85" i="192" s="1"/>
  <c r="I42" i="183"/>
  <c r="I45" i="183"/>
  <c r="I43" i="183"/>
  <c r="J44" i="182"/>
  <c r="H45" i="185"/>
  <c r="H47" i="185" s="1"/>
  <c r="I47" i="183" l="1"/>
  <c r="I49" i="183" s="1"/>
  <c r="J52" i="182"/>
  <c r="J54" i="182" s="1"/>
  <c r="E81" i="192" s="1"/>
  <c r="AF41" i="163" l="1"/>
  <c r="AE41" i="163"/>
  <c r="AC41" i="163"/>
  <c r="AB41" i="163"/>
  <c r="AA41" i="163"/>
  <c r="Z41" i="163"/>
  <c r="Y41" i="163"/>
  <c r="AF40" i="163"/>
  <c r="AE40" i="163"/>
  <c r="AD40" i="163"/>
  <c r="AC40" i="163"/>
  <c r="AB40" i="163"/>
  <c r="AA40" i="163"/>
  <c r="Z40" i="163"/>
  <c r="Y40" i="163"/>
  <c r="Y34" i="163"/>
  <c r="Y33" i="163"/>
  <c r="Y35" i="163" s="1"/>
  <c r="O29" i="163"/>
  <c r="L30" i="163" s="1"/>
  <c r="O26" i="163"/>
  <c r="N10" i="163"/>
  <c r="O15" i="163" s="1"/>
  <c r="N9" i="163"/>
  <c r="N8" i="163"/>
  <c r="AF41" i="164"/>
  <c r="AE41" i="164"/>
  <c r="AC41" i="164"/>
  <c r="AB41" i="164"/>
  <c r="AA41" i="164"/>
  <c r="Z41" i="164"/>
  <c r="Y41" i="164"/>
  <c r="AF40" i="164"/>
  <c r="AE40" i="164"/>
  <c r="AD40" i="164"/>
  <c r="AC40" i="164"/>
  <c r="AB40" i="164"/>
  <c r="AA40" i="164"/>
  <c r="Z40" i="164"/>
  <c r="Y40" i="164"/>
  <c r="Y34" i="164"/>
  <c r="Y33" i="164"/>
  <c r="Y35" i="164" s="1"/>
  <c r="L30" i="164"/>
  <c r="O29" i="164"/>
  <c r="O26" i="164"/>
  <c r="N9" i="164"/>
  <c r="N8" i="164"/>
  <c r="N10" i="164" s="1"/>
  <c r="AF41" i="165"/>
  <c r="AE41" i="165"/>
  <c r="AC41" i="165"/>
  <c r="AB41" i="165"/>
  <c r="AA41" i="165"/>
  <c r="Z41" i="165"/>
  <c r="Y41" i="165"/>
  <c r="AF40" i="165"/>
  <c r="AE40" i="165"/>
  <c r="AD40" i="165"/>
  <c r="AC40" i="165"/>
  <c r="AB40" i="165"/>
  <c r="AA40" i="165"/>
  <c r="Z40" i="165"/>
  <c r="Y40" i="165"/>
  <c r="Y34" i="165"/>
  <c r="Y33" i="165"/>
  <c r="L30" i="165"/>
  <c r="O29" i="165"/>
  <c r="O26" i="165"/>
  <c r="N9" i="165"/>
  <c r="N8" i="165"/>
  <c r="N10" i="165" s="1"/>
  <c r="Y35" i="165" l="1"/>
  <c r="X41" i="163"/>
  <c r="O18" i="163"/>
  <c r="X40" i="163" s="1"/>
  <c r="O15" i="164"/>
  <c r="O18" i="164"/>
  <c r="O18" i="165"/>
  <c r="O15" i="165"/>
  <c r="X41" i="165" s="1"/>
  <c r="X41" i="164" l="1"/>
  <c r="L19" i="163"/>
  <c r="X40" i="164"/>
  <c r="L19" i="164"/>
  <c r="X40" i="165"/>
  <c r="L19" i="165"/>
  <c r="AD41" i="163" l="1"/>
  <c r="Q37" i="163"/>
  <c r="X42" i="163" s="1"/>
  <c r="X43" i="163"/>
  <c r="X44" i="163"/>
  <c r="AD41" i="164"/>
  <c r="Q37" i="164"/>
  <c r="AD41" i="165"/>
  <c r="Q37" i="165"/>
  <c r="Q48" i="163" l="1"/>
  <c r="X42" i="164"/>
  <c r="X42" i="165"/>
  <c r="X43" i="164" l="1"/>
  <c r="X43" i="165"/>
  <c r="X44" i="165" s="1"/>
  <c r="Q48" i="165" s="1"/>
  <c r="X44" i="164" l="1"/>
  <c r="Q48" i="164" s="1"/>
</calcChain>
</file>

<file path=xl/comments1.xml><?xml version="1.0" encoding="utf-8"?>
<comments xmlns="http://schemas.openxmlformats.org/spreadsheetml/2006/main">
  <authors>
    <author>Francesco Zaccaro</author>
  </authors>
  <commentList>
    <comment ref="N9" authorId="0">
      <text>
        <r>
          <rPr>
            <b/>
            <sz val="8"/>
            <color indexed="81"/>
            <rFont val="Tahoma"/>
            <family val="2"/>
          </rPr>
          <t>Francesco Zaccaro:</t>
        </r>
        <r>
          <rPr>
            <sz val="8"/>
            <color indexed="81"/>
            <rFont val="Tahoma"/>
            <family val="2"/>
          </rPr>
          <t xml:space="preserve">
consumo di 4 batteria da 12 V al mese
</t>
        </r>
      </text>
    </comment>
  </commentList>
</comments>
</file>

<file path=xl/comments10.xml><?xml version="1.0" encoding="utf-8"?>
<comments xmlns="http://schemas.openxmlformats.org/spreadsheetml/2006/main">
  <authors>
    <author>Francesco Zaccaro</author>
  </authors>
  <commentList>
    <comment ref="C42" authorId="0">
      <text>
        <r>
          <rPr>
            <b/>
            <sz val="8"/>
            <color indexed="81"/>
            <rFont val="Tahoma"/>
            <family val="2"/>
          </rPr>
          <t>Francesco Zaccaro:</t>
        </r>
        <r>
          <rPr>
            <sz val="8"/>
            <color indexed="81"/>
            <rFont val="Tahoma"/>
            <family val="2"/>
          </rPr>
          <t xml:space="preserve">
integrazione al cartello "lavori in corso".
Si ipotizza di 1,20X0,35=0,42 m2</t>
        </r>
      </text>
    </comment>
    <comment ref="C44" authorId="0">
      <text>
        <r>
          <rPr>
            <b/>
            <sz val="8"/>
            <color indexed="81"/>
            <rFont val="Tahoma"/>
            <family val="2"/>
          </rPr>
          <t>Francesco Zaccaro:</t>
        </r>
        <r>
          <rPr>
            <sz val="8"/>
            <color indexed="81"/>
            <rFont val="Tahoma"/>
            <family val="2"/>
          </rPr>
          <t xml:space="preserve">
Cartello rettangolare 0,90X1,35=1,215 m2</t>
        </r>
      </text>
    </comment>
    <comment ref="C45" authorId="0">
      <text>
        <r>
          <rPr>
            <b/>
            <sz val="8"/>
            <color indexed="81"/>
            <rFont val="Tahoma"/>
            <family val="2"/>
          </rPr>
          <t>Francesco Zaccaro:</t>
        </r>
        <r>
          <rPr>
            <sz val="8"/>
            <color indexed="81"/>
            <rFont val="Tahoma"/>
            <family val="2"/>
          </rPr>
          <t xml:space="preserve">
integrazione al cartello Rettangolare della voce precedente.
Si ipotizza di 0,90X0,35=0,315 m2</t>
        </r>
      </text>
    </comment>
  </commentList>
</comments>
</file>

<file path=xl/comments11.xml><?xml version="1.0" encoding="utf-8"?>
<comments xmlns="http://schemas.openxmlformats.org/spreadsheetml/2006/main">
  <authors>
    <author>Francesco Zaccaro</author>
  </authors>
  <commentList>
    <comment ref="C42" authorId="0">
      <text>
        <r>
          <rPr>
            <b/>
            <sz val="8"/>
            <color indexed="81"/>
            <rFont val="Tahoma"/>
            <family val="2"/>
          </rPr>
          <t>Francesco Zaccaro:</t>
        </r>
        <r>
          <rPr>
            <sz val="8"/>
            <color indexed="81"/>
            <rFont val="Tahoma"/>
            <family val="2"/>
          </rPr>
          <t xml:space="preserve">
integrazione al cartello "lavori in corso".
Si ipotizza di 1,20X0,35=0,42 m2</t>
        </r>
      </text>
    </comment>
    <comment ref="C45" authorId="0">
      <text>
        <r>
          <rPr>
            <b/>
            <sz val="8"/>
            <color indexed="81"/>
            <rFont val="Tahoma"/>
            <family val="2"/>
          </rPr>
          <t>Francesco Zaccaro:</t>
        </r>
        <r>
          <rPr>
            <sz val="8"/>
            <color indexed="81"/>
            <rFont val="Tahoma"/>
            <family val="2"/>
          </rPr>
          <t xml:space="preserve">
Cartello rettangolare 0,90X1,35=1,215 m2</t>
        </r>
      </text>
    </comment>
    <comment ref="C46" authorId="0">
      <text>
        <r>
          <rPr>
            <b/>
            <sz val="8"/>
            <color indexed="81"/>
            <rFont val="Tahoma"/>
            <family val="2"/>
          </rPr>
          <t>Francesco Zaccaro:</t>
        </r>
        <r>
          <rPr>
            <sz val="8"/>
            <color indexed="81"/>
            <rFont val="Tahoma"/>
            <family val="2"/>
          </rPr>
          <t xml:space="preserve">
integrazione al cartello Rettangolare della voce precedente.
Si ipotizza di 0,90X0,35=0,315 m2</t>
        </r>
      </text>
    </comment>
  </commentList>
</comments>
</file>

<file path=xl/comments12.xml><?xml version="1.0" encoding="utf-8"?>
<comments xmlns="http://schemas.openxmlformats.org/spreadsheetml/2006/main">
  <authors>
    <author>Francesco Zaccaro</author>
  </authors>
  <commentList>
    <comment ref="C42" authorId="0">
      <text>
        <r>
          <rPr>
            <b/>
            <sz val="8"/>
            <color indexed="81"/>
            <rFont val="Tahoma"/>
            <family val="2"/>
          </rPr>
          <t>Francesco Zaccaro:</t>
        </r>
        <r>
          <rPr>
            <sz val="8"/>
            <color indexed="81"/>
            <rFont val="Tahoma"/>
            <family val="2"/>
          </rPr>
          <t xml:space="preserve">
integrazione al cartello "lavori in corso".
Si ipotizza di 1,20X0,35=0,42 m2</t>
        </r>
      </text>
    </comment>
    <comment ref="C44" authorId="0">
      <text>
        <r>
          <rPr>
            <b/>
            <sz val="8"/>
            <color indexed="81"/>
            <rFont val="Tahoma"/>
            <family val="2"/>
          </rPr>
          <t>Francesco Zaccaro:</t>
        </r>
        <r>
          <rPr>
            <sz val="8"/>
            <color indexed="81"/>
            <rFont val="Tahoma"/>
            <family val="2"/>
          </rPr>
          <t xml:space="preserve">
Cartello rettangolare 0,90X1,35=1,215 m2</t>
        </r>
      </text>
    </comment>
    <comment ref="C45" authorId="0">
      <text>
        <r>
          <rPr>
            <b/>
            <sz val="8"/>
            <color indexed="81"/>
            <rFont val="Tahoma"/>
            <family val="2"/>
          </rPr>
          <t>Francesco Zaccaro:</t>
        </r>
        <r>
          <rPr>
            <sz val="8"/>
            <color indexed="81"/>
            <rFont val="Tahoma"/>
            <family val="2"/>
          </rPr>
          <t xml:space="preserve">
integrazione al cartello Rettangolare della voce precedente.
Si ipotizza di 0,90X0,35=0,315 m2</t>
        </r>
      </text>
    </comment>
  </commentList>
</comments>
</file>

<file path=xl/comments13.xml><?xml version="1.0" encoding="utf-8"?>
<comments xmlns="http://schemas.openxmlformats.org/spreadsheetml/2006/main">
  <authors>
    <author>Francesco Zaccaro</author>
  </authors>
  <commentList>
    <comment ref="C42" authorId="0">
      <text>
        <r>
          <rPr>
            <b/>
            <sz val="8"/>
            <color indexed="81"/>
            <rFont val="Tahoma"/>
            <family val="2"/>
          </rPr>
          <t>Francesco Zaccaro:</t>
        </r>
        <r>
          <rPr>
            <sz val="8"/>
            <color indexed="81"/>
            <rFont val="Tahoma"/>
            <family val="2"/>
          </rPr>
          <t xml:space="preserve">
integrazione al cartello "lavori in corso".
Si ipotizza di 1,20X0,35=0,42 m2</t>
        </r>
      </text>
    </comment>
    <comment ref="C45" authorId="0">
      <text>
        <r>
          <rPr>
            <b/>
            <sz val="8"/>
            <color indexed="81"/>
            <rFont val="Tahoma"/>
            <family val="2"/>
          </rPr>
          <t>Francesco Zaccaro:</t>
        </r>
        <r>
          <rPr>
            <sz val="8"/>
            <color indexed="81"/>
            <rFont val="Tahoma"/>
            <family val="2"/>
          </rPr>
          <t xml:space="preserve">
Cartello rettangolare 0,90X1,35=1,215 m2</t>
        </r>
      </text>
    </comment>
    <comment ref="C46" authorId="0">
      <text>
        <r>
          <rPr>
            <b/>
            <sz val="8"/>
            <color indexed="81"/>
            <rFont val="Tahoma"/>
            <family val="2"/>
          </rPr>
          <t>Francesco Zaccaro:</t>
        </r>
        <r>
          <rPr>
            <sz val="8"/>
            <color indexed="81"/>
            <rFont val="Tahoma"/>
            <family val="2"/>
          </rPr>
          <t xml:space="preserve">
integrazione al cartello Rettangolare della voce precedente.
Si ipotizza di 0,90X0,35=0,315 m2</t>
        </r>
      </text>
    </comment>
  </commentList>
</comments>
</file>

<file path=xl/comments14.xml><?xml version="1.0" encoding="utf-8"?>
<comments xmlns="http://schemas.openxmlformats.org/spreadsheetml/2006/main">
  <authors>
    <author>Francesco Zaccaro</author>
  </authors>
  <commentList>
    <comment ref="C42" authorId="0">
      <text>
        <r>
          <rPr>
            <b/>
            <sz val="8"/>
            <color indexed="81"/>
            <rFont val="Tahoma"/>
            <family val="2"/>
          </rPr>
          <t>Francesco Zaccaro:</t>
        </r>
        <r>
          <rPr>
            <sz val="8"/>
            <color indexed="81"/>
            <rFont val="Tahoma"/>
            <family val="2"/>
          </rPr>
          <t xml:space="preserve">
integrazione al cartello "lavori in corso".
Si ipotizza di 1,20X0,35=0,42 m2</t>
        </r>
      </text>
    </comment>
    <comment ref="C44" authorId="0">
      <text>
        <r>
          <rPr>
            <b/>
            <sz val="8"/>
            <color indexed="81"/>
            <rFont val="Tahoma"/>
            <family val="2"/>
          </rPr>
          <t>Francesco Zaccaro:</t>
        </r>
        <r>
          <rPr>
            <sz val="8"/>
            <color indexed="81"/>
            <rFont val="Tahoma"/>
            <family val="2"/>
          </rPr>
          <t xml:space="preserve">
Cartello rettangolare 0,90X1,35=1,215 m2</t>
        </r>
      </text>
    </comment>
    <comment ref="C45" authorId="0">
      <text>
        <r>
          <rPr>
            <b/>
            <sz val="8"/>
            <color indexed="81"/>
            <rFont val="Tahoma"/>
            <family val="2"/>
          </rPr>
          <t>Francesco Zaccaro:</t>
        </r>
        <r>
          <rPr>
            <sz val="8"/>
            <color indexed="81"/>
            <rFont val="Tahoma"/>
            <family val="2"/>
          </rPr>
          <t xml:space="preserve">
integrazione al cartello Rettangolare della voce precedente.
Si ipotizza di 0,90X0,35=0,315 m2</t>
        </r>
      </text>
    </comment>
  </commentList>
</comments>
</file>

<file path=xl/comments15.xml><?xml version="1.0" encoding="utf-8"?>
<comments xmlns="http://schemas.openxmlformats.org/spreadsheetml/2006/main">
  <authors>
    <author>Francesco Zaccaro</author>
  </authors>
  <commentList>
    <comment ref="C42" authorId="0">
      <text>
        <r>
          <rPr>
            <b/>
            <sz val="8"/>
            <color indexed="81"/>
            <rFont val="Tahoma"/>
            <family val="2"/>
          </rPr>
          <t>Francesco Zaccaro:</t>
        </r>
        <r>
          <rPr>
            <sz val="8"/>
            <color indexed="81"/>
            <rFont val="Tahoma"/>
            <family val="2"/>
          </rPr>
          <t xml:space="preserve">
integrazione al cartello "lavori in corso".
Si ipotizza di 1,20X0,35=0,42 m2</t>
        </r>
      </text>
    </comment>
    <comment ref="C45" authorId="0">
      <text>
        <r>
          <rPr>
            <b/>
            <sz val="8"/>
            <color indexed="81"/>
            <rFont val="Tahoma"/>
            <family val="2"/>
          </rPr>
          <t>Francesco Zaccaro:</t>
        </r>
        <r>
          <rPr>
            <sz val="8"/>
            <color indexed="81"/>
            <rFont val="Tahoma"/>
            <family val="2"/>
          </rPr>
          <t xml:space="preserve">
Cartello rettangolare 0,90X1,35=1,215 m2</t>
        </r>
      </text>
    </comment>
    <comment ref="C46" authorId="0">
      <text>
        <r>
          <rPr>
            <b/>
            <sz val="8"/>
            <color indexed="81"/>
            <rFont val="Tahoma"/>
            <family val="2"/>
          </rPr>
          <t>Francesco Zaccaro:</t>
        </r>
        <r>
          <rPr>
            <sz val="8"/>
            <color indexed="81"/>
            <rFont val="Tahoma"/>
            <family val="2"/>
          </rPr>
          <t xml:space="preserve">
integrazione al cartello Rettangolare della voce precedente.
Si ipotizza di 0,90X0,35=0,315 m2</t>
        </r>
      </text>
    </comment>
    <comment ref="C47" authorId="0">
      <text>
        <r>
          <rPr>
            <b/>
            <sz val="12"/>
            <color indexed="81"/>
            <rFont val="Tahoma"/>
            <family val="2"/>
          </rPr>
          <t>Cartello quadrato "caporale" bianco-rosso delle testate
Si ipotizza di 0,90X0,90=0,81 m2</t>
        </r>
      </text>
    </comment>
  </commentList>
</comments>
</file>

<file path=xl/comments16.xml><?xml version="1.0" encoding="utf-8"?>
<comments xmlns="http://schemas.openxmlformats.org/spreadsheetml/2006/main">
  <authors>
    <author>Francesco Zaccaro</author>
    <author>Lagravinese Maria Rosaria</author>
  </authors>
  <commentList>
    <comment ref="C42" authorId="0">
      <text>
        <r>
          <rPr>
            <b/>
            <sz val="8"/>
            <color indexed="81"/>
            <rFont val="Tahoma"/>
            <family val="2"/>
          </rPr>
          <t>Francesco Zaccaro:</t>
        </r>
        <r>
          <rPr>
            <sz val="8"/>
            <color indexed="81"/>
            <rFont val="Tahoma"/>
            <family val="2"/>
          </rPr>
          <t xml:space="preserve">
integrazione al cartello "lavori in corso".
Si ipotizza di 1,20X0,35=0,42 m2</t>
        </r>
      </text>
    </comment>
    <comment ref="C43" authorId="1">
      <text>
        <r>
          <rPr>
            <b/>
            <sz val="9"/>
            <color indexed="81"/>
            <rFont val="Tahoma"/>
            <family val="2"/>
          </rPr>
          <t>Francesco Zaccaro:
 cartello Rettangolare 
 Si ipotizza di 0,90X0,35=0,315 m2</t>
        </r>
      </text>
    </comment>
    <comment ref="C44" authorId="1">
      <text>
        <r>
          <rPr>
            <b/>
            <sz val="9"/>
            <color indexed="81"/>
            <rFont val="Tahoma"/>
            <family val="2"/>
          </rPr>
          <t>Francesco Zaccaro:
integrazione al  cartello Rettangolare 
di cui sopra  Si ipotizza di 0,90X0,35=0,315 m2</t>
        </r>
      </text>
    </comment>
    <comment ref="C45" authorId="1">
      <text>
        <r>
          <rPr>
            <b/>
            <sz val="9"/>
            <color indexed="81"/>
            <rFont val="Tahoma"/>
            <family val="2"/>
          </rPr>
          <t>Lagravinese Maria Rosaria:</t>
        </r>
        <r>
          <rPr>
            <sz val="9"/>
            <color indexed="81"/>
            <rFont val="Tahoma"/>
            <family val="2"/>
          </rPr>
          <t xml:space="preserve">
Cartello quadrato "caporale" bianco-rosso delle testate
Si ipotizza di 0,90X0,90=0,81 m2</t>
        </r>
      </text>
    </comment>
    <comment ref="C47" authorId="0">
      <text>
        <r>
          <rPr>
            <b/>
            <sz val="8"/>
            <color indexed="81"/>
            <rFont val="Tahoma"/>
            <family val="2"/>
          </rPr>
          <t>Francesco Zaccaro:</t>
        </r>
        <r>
          <rPr>
            <sz val="8"/>
            <color indexed="81"/>
            <rFont val="Tahoma"/>
            <family val="2"/>
          </rPr>
          <t xml:space="preserve">
Cartello rettangolare 0,90X1,35=1,215 m2</t>
        </r>
      </text>
    </comment>
    <comment ref="C48" authorId="0">
      <text>
        <r>
          <rPr>
            <b/>
            <sz val="8"/>
            <color indexed="81"/>
            <rFont val="Tahoma"/>
            <family val="2"/>
          </rPr>
          <t>Francesco Zaccaro:</t>
        </r>
        <r>
          <rPr>
            <sz val="8"/>
            <color indexed="81"/>
            <rFont val="Tahoma"/>
            <family val="2"/>
          </rPr>
          <t xml:space="preserve">
integrazione al cartello Rettangolare della voce precedente.
Si ipotizza di 0,90X0,35=0,315 m2</t>
        </r>
      </text>
    </comment>
  </commentList>
</comments>
</file>

<file path=xl/comments17.xml><?xml version="1.0" encoding="utf-8"?>
<comments xmlns="http://schemas.openxmlformats.org/spreadsheetml/2006/main">
  <authors>
    <author>Francesco Zaccaro</author>
  </authors>
  <commentList>
    <comment ref="C42" authorId="0">
      <text>
        <r>
          <rPr>
            <b/>
            <sz val="8"/>
            <color indexed="81"/>
            <rFont val="Tahoma"/>
            <family val="2"/>
          </rPr>
          <t>Francesco Zaccaro:</t>
        </r>
        <r>
          <rPr>
            <sz val="8"/>
            <color indexed="81"/>
            <rFont val="Tahoma"/>
            <family val="2"/>
          </rPr>
          <t xml:space="preserve">
integrazione al cartello "lavori in corso".
Si ipotizza di 1,20X0,35=0,42 m2</t>
        </r>
      </text>
    </comment>
    <comment ref="C45" authorId="0">
      <text>
        <r>
          <rPr>
            <b/>
            <sz val="8"/>
            <color indexed="81"/>
            <rFont val="Tahoma"/>
            <family val="2"/>
          </rPr>
          <t>Francesco Zaccaro:</t>
        </r>
        <r>
          <rPr>
            <sz val="8"/>
            <color indexed="81"/>
            <rFont val="Tahoma"/>
            <family val="2"/>
          </rPr>
          <t xml:space="preserve">
Cartello rettangolare 0,90X1,35=1,215 m2</t>
        </r>
      </text>
    </comment>
    <comment ref="C46" authorId="0">
      <text>
        <r>
          <rPr>
            <b/>
            <sz val="8"/>
            <color indexed="81"/>
            <rFont val="Tahoma"/>
            <family val="2"/>
          </rPr>
          <t>Francesco Zaccaro:</t>
        </r>
        <r>
          <rPr>
            <sz val="8"/>
            <color indexed="81"/>
            <rFont val="Tahoma"/>
            <family val="2"/>
          </rPr>
          <t xml:space="preserve">
integrazione al cartello Rettangolare della voce precedente.
Si ipotizza di 0,90X0,35=0,315 m2</t>
        </r>
      </text>
    </comment>
    <comment ref="C47" authorId="0">
      <text>
        <r>
          <rPr>
            <b/>
            <sz val="12"/>
            <color indexed="81"/>
            <rFont val="Tahoma"/>
            <family val="2"/>
          </rPr>
          <t>Cartello quadrato "caporale" bianco-rosso delle testate
Si ipotizza di 0,90X0,90=0,81 m2</t>
        </r>
      </text>
    </comment>
  </commentList>
</comments>
</file>

<file path=xl/comments18.xml><?xml version="1.0" encoding="utf-8"?>
<comments xmlns="http://schemas.openxmlformats.org/spreadsheetml/2006/main">
  <authors>
    <author>Francesco Zaccaro</author>
    <author>Lagravinese Maria Rosaria</author>
  </authors>
  <commentList>
    <comment ref="C42" authorId="0">
      <text>
        <r>
          <rPr>
            <b/>
            <sz val="8"/>
            <color indexed="81"/>
            <rFont val="Tahoma"/>
            <family val="2"/>
          </rPr>
          <t>Francesco Zaccaro:</t>
        </r>
        <r>
          <rPr>
            <sz val="8"/>
            <color indexed="81"/>
            <rFont val="Tahoma"/>
            <family val="2"/>
          </rPr>
          <t xml:space="preserve">
integrazione al cartello "lavori in corso".
Si ipotizza di 1,20X0,35=0,42 m2</t>
        </r>
      </text>
    </comment>
    <comment ref="C43" authorId="1">
      <text>
        <r>
          <rPr>
            <b/>
            <sz val="9"/>
            <color indexed="81"/>
            <rFont val="Tahoma"/>
            <family val="2"/>
          </rPr>
          <t>Francesco Zaccaro:
 cartello Rettangolare 
 Si ipotizza di 0,90X0,35=0,315 m2</t>
        </r>
      </text>
    </comment>
    <comment ref="C44" authorId="1">
      <text>
        <r>
          <rPr>
            <b/>
            <sz val="9"/>
            <color indexed="81"/>
            <rFont val="Tahoma"/>
            <family val="2"/>
          </rPr>
          <t>Francesco Zaccaro:
integrazione al  cartello Rettangolare 
di cui sopra  Si ipotizza di 0,90X0,35=0,315 m2</t>
        </r>
      </text>
    </comment>
    <comment ref="C45" authorId="1">
      <text>
        <r>
          <rPr>
            <b/>
            <sz val="9"/>
            <color indexed="81"/>
            <rFont val="Tahoma"/>
            <family val="2"/>
          </rPr>
          <t>Lagravinese Maria Rosaria:</t>
        </r>
        <r>
          <rPr>
            <sz val="9"/>
            <color indexed="81"/>
            <rFont val="Tahoma"/>
            <family val="2"/>
          </rPr>
          <t xml:space="preserve">
Cartello quadrato "caporale" bianco-rosso delle testate
Si ipotizza di 0,90X0,90=0,81 m2</t>
        </r>
      </text>
    </comment>
    <comment ref="C47" authorId="0">
      <text>
        <r>
          <rPr>
            <b/>
            <sz val="8"/>
            <color indexed="81"/>
            <rFont val="Tahoma"/>
            <family val="2"/>
          </rPr>
          <t>Francesco Zaccaro:</t>
        </r>
        <r>
          <rPr>
            <sz val="8"/>
            <color indexed="81"/>
            <rFont val="Tahoma"/>
            <family val="2"/>
          </rPr>
          <t xml:space="preserve">
Cartello rettangolare 0,90X1,35=1,215 m2</t>
        </r>
      </text>
    </comment>
    <comment ref="C48" authorId="0">
      <text>
        <r>
          <rPr>
            <b/>
            <sz val="8"/>
            <color indexed="81"/>
            <rFont val="Tahoma"/>
            <family val="2"/>
          </rPr>
          <t>Francesco Zaccaro:</t>
        </r>
        <r>
          <rPr>
            <sz val="8"/>
            <color indexed="81"/>
            <rFont val="Tahoma"/>
            <family val="2"/>
          </rPr>
          <t xml:space="preserve">
integrazione al cartello Rettangolare della voce precedente.
Si ipotizza di 0,90X0,35=0,315 m2</t>
        </r>
      </text>
    </comment>
  </commentList>
</comments>
</file>

<file path=xl/comments19.xml><?xml version="1.0" encoding="utf-8"?>
<comments xmlns="http://schemas.openxmlformats.org/spreadsheetml/2006/main">
  <authors>
    <author>Francesco Zaccaro</author>
  </authors>
  <commentList>
    <comment ref="C42" authorId="0">
      <text>
        <r>
          <rPr>
            <b/>
            <sz val="8"/>
            <color indexed="81"/>
            <rFont val="Tahoma"/>
            <family val="2"/>
          </rPr>
          <t>Francesco Zaccaro:</t>
        </r>
        <r>
          <rPr>
            <sz val="8"/>
            <color indexed="81"/>
            <rFont val="Tahoma"/>
            <family val="2"/>
          </rPr>
          <t xml:space="preserve">
integrazione al cartello "lavori in corso".
Si ipotizza di 1,20X0,35=0,42 m2</t>
        </r>
      </text>
    </comment>
    <comment ref="C45" authorId="0">
      <text>
        <r>
          <rPr>
            <b/>
            <sz val="8"/>
            <color indexed="81"/>
            <rFont val="Tahoma"/>
            <family val="2"/>
          </rPr>
          <t>Francesco Zaccaro:</t>
        </r>
        <r>
          <rPr>
            <sz val="8"/>
            <color indexed="81"/>
            <rFont val="Tahoma"/>
            <family val="2"/>
          </rPr>
          <t xml:space="preserve">
Cartello rettangolare 0,90X1,35=1,215 m2</t>
        </r>
      </text>
    </comment>
    <comment ref="C46" authorId="0">
      <text>
        <r>
          <rPr>
            <b/>
            <sz val="8"/>
            <color indexed="81"/>
            <rFont val="Tahoma"/>
            <family val="2"/>
          </rPr>
          <t>Francesco Zaccaro:</t>
        </r>
        <r>
          <rPr>
            <sz val="8"/>
            <color indexed="81"/>
            <rFont val="Tahoma"/>
            <family val="2"/>
          </rPr>
          <t xml:space="preserve">
integrazione al cartello Rettangolare della voce precedente.
Si ipotizza di 0,90X0,35=0,315 m2</t>
        </r>
      </text>
    </comment>
  </commentList>
</comments>
</file>

<file path=xl/comments2.xml><?xml version="1.0" encoding="utf-8"?>
<comments xmlns="http://schemas.openxmlformats.org/spreadsheetml/2006/main">
  <authors>
    <author>Francesco Zaccaro</author>
  </authors>
  <commentList>
    <comment ref="N9" authorId="0">
      <text>
        <r>
          <rPr>
            <b/>
            <sz val="8"/>
            <color indexed="81"/>
            <rFont val="Tahoma"/>
            <family val="2"/>
          </rPr>
          <t>Francesco Zaccaro:</t>
        </r>
        <r>
          <rPr>
            <sz val="8"/>
            <color indexed="81"/>
            <rFont val="Tahoma"/>
            <family val="2"/>
          </rPr>
          <t xml:space="preserve">
1 lt gasolio per ora
</t>
        </r>
      </text>
    </comment>
  </commentList>
</comments>
</file>

<file path=xl/comments20.xml><?xml version="1.0" encoding="utf-8"?>
<comments xmlns="http://schemas.openxmlformats.org/spreadsheetml/2006/main">
  <authors>
    <author>Francesco Zaccaro</author>
  </authors>
  <commentList>
    <comment ref="C42" authorId="0">
      <text>
        <r>
          <rPr>
            <b/>
            <sz val="8"/>
            <color indexed="81"/>
            <rFont val="Tahoma"/>
            <family val="2"/>
          </rPr>
          <t>Francesco Zaccaro:</t>
        </r>
        <r>
          <rPr>
            <sz val="8"/>
            <color indexed="81"/>
            <rFont val="Tahoma"/>
            <family val="2"/>
          </rPr>
          <t xml:space="preserve">
integrazione al cartello "lavori in corso".
Si ipotizza di 1,20X0,35=0,42 m2</t>
        </r>
      </text>
    </comment>
    <comment ref="C44" authorId="0">
      <text>
        <r>
          <rPr>
            <b/>
            <sz val="8"/>
            <color indexed="81"/>
            <rFont val="Tahoma"/>
            <family val="2"/>
          </rPr>
          <t>Francesco Zaccaro:</t>
        </r>
        <r>
          <rPr>
            <sz val="8"/>
            <color indexed="81"/>
            <rFont val="Tahoma"/>
            <family val="2"/>
          </rPr>
          <t xml:space="preserve">
Cartello rettangolare 0,90X1,35=1,215 m2</t>
        </r>
      </text>
    </comment>
    <comment ref="C45" authorId="0">
      <text>
        <r>
          <rPr>
            <b/>
            <sz val="8"/>
            <color indexed="81"/>
            <rFont val="Tahoma"/>
            <family val="2"/>
          </rPr>
          <t>Francesco Zaccaro:</t>
        </r>
        <r>
          <rPr>
            <sz val="8"/>
            <color indexed="81"/>
            <rFont val="Tahoma"/>
            <family val="2"/>
          </rPr>
          <t xml:space="preserve">
integrazione al cartello Rettangolare della voce precedente.
Si ipotizza di 0,90X0,35=0,315 m2</t>
        </r>
      </text>
    </comment>
  </commentList>
</comments>
</file>

<file path=xl/comments3.xml><?xml version="1.0" encoding="utf-8"?>
<comments xmlns="http://schemas.openxmlformats.org/spreadsheetml/2006/main">
  <authors>
    <author>Francesco Zaccaro</author>
  </authors>
  <commentList>
    <comment ref="C42" authorId="0">
      <text>
        <r>
          <rPr>
            <b/>
            <sz val="10"/>
            <color indexed="81"/>
            <rFont val="Tahoma"/>
            <family val="2"/>
          </rPr>
          <t>Francesco Zaccaro:</t>
        </r>
        <r>
          <rPr>
            <sz val="10"/>
            <color indexed="81"/>
            <rFont val="Tahoma"/>
            <family val="2"/>
          </rPr>
          <t xml:space="preserve">
integrazione al cartello "lavori in corso".
Si ipotizza di 1,20X0,35=0,42 m2</t>
        </r>
      </text>
    </comment>
    <comment ref="C45" authorId="0">
      <text>
        <r>
          <rPr>
            <b/>
            <sz val="10"/>
            <color indexed="81"/>
            <rFont val="Tahoma"/>
            <family val="2"/>
          </rPr>
          <t>Francesco Zaccaro:</t>
        </r>
        <r>
          <rPr>
            <sz val="10"/>
            <color indexed="81"/>
            <rFont val="Tahoma"/>
            <family val="2"/>
          </rPr>
          <t xml:space="preserve">
Cartello rettangolare 0,90X1,35=1,215 m2</t>
        </r>
      </text>
    </comment>
    <comment ref="C46" authorId="0">
      <text>
        <r>
          <rPr>
            <b/>
            <sz val="10"/>
            <color indexed="81"/>
            <rFont val="Tahoma"/>
            <family val="2"/>
          </rPr>
          <t>Francesco Zaccaro:</t>
        </r>
        <r>
          <rPr>
            <sz val="10"/>
            <color indexed="81"/>
            <rFont val="Tahoma"/>
            <family val="2"/>
          </rPr>
          <t xml:space="preserve">
integrazione al cartello Rettangolare della voce precedente.
Si ipotizza di 0,90X0,35=0,315 m2</t>
        </r>
      </text>
    </comment>
  </commentList>
</comments>
</file>

<file path=xl/comments4.xml><?xml version="1.0" encoding="utf-8"?>
<comments xmlns="http://schemas.openxmlformats.org/spreadsheetml/2006/main">
  <authors>
    <author>Francesco Zaccaro</author>
  </authors>
  <commentList>
    <comment ref="C42" authorId="0">
      <text>
        <r>
          <rPr>
            <b/>
            <sz val="8"/>
            <color indexed="81"/>
            <rFont val="Tahoma"/>
            <family val="2"/>
          </rPr>
          <t>Francesco Zaccaro:</t>
        </r>
        <r>
          <rPr>
            <sz val="8"/>
            <color indexed="81"/>
            <rFont val="Tahoma"/>
            <family val="2"/>
          </rPr>
          <t xml:space="preserve">
integrazione al cartello "lavori in corso".
Si ipotizza di 1,20X0,35=0,42 m2</t>
        </r>
      </text>
    </comment>
    <comment ref="C44" authorId="0">
      <text>
        <r>
          <rPr>
            <b/>
            <sz val="8"/>
            <color indexed="81"/>
            <rFont val="Tahoma"/>
            <family val="2"/>
          </rPr>
          <t>Francesco Zaccaro:</t>
        </r>
        <r>
          <rPr>
            <sz val="8"/>
            <color indexed="81"/>
            <rFont val="Tahoma"/>
            <family val="2"/>
          </rPr>
          <t xml:space="preserve">
Cartello rettangolare 0,90X1,35=1,215 m2</t>
        </r>
      </text>
    </comment>
    <comment ref="C45" authorId="0">
      <text>
        <r>
          <rPr>
            <b/>
            <sz val="8"/>
            <color indexed="81"/>
            <rFont val="Tahoma"/>
            <family val="2"/>
          </rPr>
          <t>Francesco Zaccaro:</t>
        </r>
        <r>
          <rPr>
            <sz val="8"/>
            <color indexed="81"/>
            <rFont val="Tahoma"/>
            <family val="2"/>
          </rPr>
          <t xml:space="preserve">
integrazione al cartello Rettangolare della voce precedente.
Si ipotizza di 0,90X0,35=0,315 m2</t>
        </r>
      </text>
    </comment>
  </commentList>
</comments>
</file>

<file path=xl/comments5.xml><?xml version="1.0" encoding="utf-8"?>
<comments xmlns="http://schemas.openxmlformats.org/spreadsheetml/2006/main">
  <authors>
    <author>Francesco Zaccaro</author>
    <author>Lagravinese Maria Rosaria</author>
  </authors>
  <commentList>
    <comment ref="C42" authorId="0">
      <text>
        <r>
          <rPr>
            <b/>
            <sz val="10"/>
            <color indexed="81"/>
            <rFont val="Tahoma"/>
            <family val="2"/>
          </rPr>
          <t>Francesco Zaccaro:</t>
        </r>
        <r>
          <rPr>
            <sz val="10"/>
            <color indexed="81"/>
            <rFont val="Tahoma"/>
            <family val="2"/>
          </rPr>
          <t xml:space="preserve">
integrazione al cartello "lavori in corso".
Si ipotizza di 1,20X0,35=0,42 m2</t>
        </r>
      </text>
    </comment>
    <comment ref="C45" authorId="0">
      <text>
        <r>
          <rPr>
            <b/>
            <sz val="10"/>
            <color indexed="81"/>
            <rFont val="Tahoma"/>
            <family val="2"/>
          </rPr>
          <t>Francesco Zaccaro:</t>
        </r>
        <r>
          <rPr>
            <sz val="10"/>
            <color indexed="81"/>
            <rFont val="Tahoma"/>
            <family val="2"/>
          </rPr>
          <t xml:space="preserve">
Cartello rettangolare 0,90X1,35=1,215 m2</t>
        </r>
      </text>
    </comment>
    <comment ref="C46" authorId="0">
      <text>
        <r>
          <rPr>
            <b/>
            <sz val="10"/>
            <color indexed="81"/>
            <rFont val="Tahoma"/>
            <family val="2"/>
          </rPr>
          <t>Francesco Zaccaro:</t>
        </r>
        <r>
          <rPr>
            <sz val="10"/>
            <color indexed="81"/>
            <rFont val="Tahoma"/>
            <family val="2"/>
          </rPr>
          <t xml:space="preserve">
integrazione al cartello Rettangolare della voce precedente.
Si ipotizza di 0,90X0,35=0,315 m2</t>
        </r>
      </text>
    </comment>
    <comment ref="C50" authorId="1">
      <text>
        <r>
          <rPr>
            <b/>
            <sz val="9"/>
            <color indexed="81"/>
            <rFont val="Tahoma"/>
            <family val="2"/>
          </rPr>
          <t>Lagravinese Maria Rosaria:</t>
        </r>
        <r>
          <rPr>
            <sz val="9"/>
            <color indexed="81"/>
            <rFont val="Tahoma"/>
            <family val="2"/>
          </rPr>
          <t xml:space="preserve">
Figura II 400 Art. 39
PASSAGGIO OBBLIGATORIO SEGNALE MOBILE DI PREAVVIS</t>
        </r>
      </text>
    </comment>
  </commentList>
</comments>
</file>

<file path=xl/comments6.xml><?xml version="1.0" encoding="utf-8"?>
<comments xmlns="http://schemas.openxmlformats.org/spreadsheetml/2006/main">
  <authors>
    <author>Francesco Zaccaro</author>
  </authors>
  <commentList>
    <comment ref="C42" authorId="0">
      <text>
        <r>
          <rPr>
            <b/>
            <sz val="8"/>
            <color indexed="81"/>
            <rFont val="Tahoma"/>
            <family val="2"/>
          </rPr>
          <t>Francesco Zaccaro:</t>
        </r>
        <r>
          <rPr>
            <sz val="8"/>
            <color indexed="81"/>
            <rFont val="Tahoma"/>
            <family val="2"/>
          </rPr>
          <t xml:space="preserve">
integrazione al cartello "lavori in corso".
Si ipotizza di 1,20X0,35=0,42 m2</t>
        </r>
      </text>
    </comment>
    <comment ref="C44" authorId="0">
      <text>
        <r>
          <rPr>
            <b/>
            <sz val="8"/>
            <color indexed="81"/>
            <rFont val="Tahoma"/>
            <family val="2"/>
          </rPr>
          <t>Francesco Zaccaro:</t>
        </r>
        <r>
          <rPr>
            <sz val="8"/>
            <color indexed="81"/>
            <rFont val="Tahoma"/>
            <family val="2"/>
          </rPr>
          <t xml:space="preserve">
Cartello rettangolare 0,90X1,35=1,215 m2</t>
        </r>
      </text>
    </comment>
    <comment ref="C45" authorId="0">
      <text>
        <r>
          <rPr>
            <b/>
            <sz val="8"/>
            <color indexed="81"/>
            <rFont val="Tahoma"/>
            <family val="2"/>
          </rPr>
          <t>Francesco Zaccaro:</t>
        </r>
        <r>
          <rPr>
            <sz val="8"/>
            <color indexed="81"/>
            <rFont val="Tahoma"/>
            <family val="2"/>
          </rPr>
          <t xml:space="preserve">
integrazione al cartello Rettangolare della voce precedente.
Si ipotizza di 0,90X0,35=0,315 m2</t>
        </r>
      </text>
    </comment>
  </commentList>
</comments>
</file>

<file path=xl/comments7.xml><?xml version="1.0" encoding="utf-8"?>
<comments xmlns="http://schemas.openxmlformats.org/spreadsheetml/2006/main">
  <authors>
    <author>Francesco Zaccaro</author>
  </authors>
  <commentList>
    <comment ref="C42" authorId="0">
      <text>
        <r>
          <rPr>
            <b/>
            <sz val="10"/>
            <color indexed="81"/>
            <rFont val="Tahoma"/>
            <family val="2"/>
          </rPr>
          <t>Francesco Zaccaro:</t>
        </r>
        <r>
          <rPr>
            <sz val="10"/>
            <color indexed="81"/>
            <rFont val="Tahoma"/>
            <family val="2"/>
          </rPr>
          <t xml:space="preserve">
integrazione al cartello "lavori in corso".
Si ipotizza di 1,20X0,35=0,42 m2</t>
        </r>
      </text>
    </comment>
    <comment ref="C45" authorId="0">
      <text>
        <r>
          <rPr>
            <b/>
            <sz val="10"/>
            <color indexed="81"/>
            <rFont val="Tahoma"/>
            <family val="2"/>
          </rPr>
          <t>Francesco Zaccaro:</t>
        </r>
        <r>
          <rPr>
            <sz val="10"/>
            <color indexed="81"/>
            <rFont val="Tahoma"/>
            <family val="2"/>
          </rPr>
          <t xml:space="preserve">
Cartello rettangolare 0,90X1,35=1,215 m2</t>
        </r>
      </text>
    </comment>
    <comment ref="C46" authorId="0">
      <text>
        <r>
          <rPr>
            <b/>
            <sz val="10"/>
            <color indexed="81"/>
            <rFont val="Tahoma"/>
            <family val="2"/>
          </rPr>
          <t>Francesco Zaccaro:</t>
        </r>
        <r>
          <rPr>
            <sz val="10"/>
            <color indexed="81"/>
            <rFont val="Tahoma"/>
            <family val="2"/>
          </rPr>
          <t xml:space="preserve">
integrazione al cartello Rettangolare della voce precedente.
Si ipotizza di 0,90X0,35=0,315 m2</t>
        </r>
      </text>
    </comment>
  </commentList>
</comments>
</file>

<file path=xl/comments8.xml><?xml version="1.0" encoding="utf-8"?>
<comments xmlns="http://schemas.openxmlformats.org/spreadsheetml/2006/main">
  <authors>
    <author>Francesco Zaccaro</author>
  </authors>
  <commentList>
    <comment ref="C42" authorId="0">
      <text>
        <r>
          <rPr>
            <b/>
            <sz val="8"/>
            <color indexed="81"/>
            <rFont val="Tahoma"/>
            <family val="2"/>
          </rPr>
          <t>Francesco Zaccaro:</t>
        </r>
        <r>
          <rPr>
            <sz val="8"/>
            <color indexed="81"/>
            <rFont val="Tahoma"/>
            <family val="2"/>
          </rPr>
          <t xml:space="preserve">
integrazione al cartello "lavori in corso".
Si ipotizza di 1,20X0,35=0,42 m2</t>
        </r>
      </text>
    </comment>
    <comment ref="C44" authorId="0">
      <text>
        <r>
          <rPr>
            <b/>
            <sz val="8"/>
            <color indexed="81"/>
            <rFont val="Tahoma"/>
            <family val="2"/>
          </rPr>
          <t>Francesco Zaccaro:</t>
        </r>
        <r>
          <rPr>
            <sz val="8"/>
            <color indexed="81"/>
            <rFont val="Tahoma"/>
            <family val="2"/>
          </rPr>
          <t xml:space="preserve">
Cartello rettangolare 0,90X1,35=1,215 m2</t>
        </r>
      </text>
    </comment>
    <comment ref="C45" authorId="0">
      <text>
        <r>
          <rPr>
            <b/>
            <sz val="8"/>
            <color indexed="81"/>
            <rFont val="Tahoma"/>
            <family val="2"/>
          </rPr>
          <t>Francesco Zaccaro:</t>
        </r>
        <r>
          <rPr>
            <sz val="8"/>
            <color indexed="81"/>
            <rFont val="Tahoma"/>
            <family val="2"/>
          </rPr>
          <t xml:space="preserve">
integrazione al cartello Rettangolare della voce precedente.
Si ipotizza di 0,90X0,35=0,315 m2</t>
        </r>
      </text>
    </comment>
  </commentList>
</comments>
</file>

<file path=xl/comments9.xml><?xml version="1.0" encoding="utf-8"?>
<comments xmlns="http://schemas.openxmlformats.org/spreadsheetml/2006/main">
  <authors>
    <author>Francesco Zaccaro</author>
  </authors>
  <commentList>
    <comment ref="C42" authorId="0">
      <text>
        <r>
          <rPr>
            <b/>
            <sz val="8"/>
            <color indexed="81"/>
            <rFont val="Tahoma"/>
            <family val="2"/>
          </rPr>
          <t>Francesco Zaccaro:</t>
        </r>
        <r>
          <rPr>
            <sz val="8"/>
            <color indexed="81"/>
            <rFont val="Tahoma"/>
            <family val="2"/>
          </rPr>
          <t xml:space="preserve">
integrazione al cartello "lavori in corso".
Si ipotizza di 1,20X0,35=0,42 m2</t>
        </r>
      </text>
    </comment>
    <comment ref="C45" authorId="0">
      <text>
        <r>
          <rPr>
            <b/>
            <sz val="8"/>
            <color indexed="81"/>
            <rFont val="Tahoma"/>
            <family val="2"/>
          </rPr>
          <t>Francesco Zaccaro:</t>
        </r>
        <r>
          <rPr>
            <sz val="8"/>
            <color indexed="81"/>
            <rFont val="Tahoma"/>
            <family val="2"/>
          </rPr>
          <t xml:space="preserve">
Cartello rettangolare 0,90X1,35=1,215 m2</t>
        </r>
      </text>
    </comment>
    <comment ref="C46" authorId="0">
      <text>
        <r>
          <rPr>
            <b/>
            <sz val="8"/>
            <color indexed="81"/>
            <rFont val="Tahoma"/>
            <family val="2"/>
          </rPr>
          <t>Francesco Zaccaro:</t>
        </r>
        <r>
          <rPr>
            <sz val="8"/>
            <color indexed="81"/>
            <rFont val="Tahoma"/>
            <family val="2"/>
          </rPr>
          <t xml:space="preserve">
integrazione al cartello Rettangolare della voce precedente.
Si ipotizza di 0,90X0,35=0,315 m2</t>
        </r>
      </text>
    </comment>
  </commentList>
</comments>
</file>

<file path=xl/sharedStrings.xml><?xml version="1.0" encoding="utf-8"?>
<sst xmlns="http://schemas.openxmlformats.org/spreadsheetml/2006/main" count="1922" uniqueCount="334">
  <si>
    <t>quantità considerata</t>
  </si>
  <si>
    <t>n°</t>
  </si>
  <si>
    <t>Codice</t>
  </si>
  <si>
    <t>Descrizione</t>
  </si>
  <si>
    <t>U.M.</t>
  </si>
  <si>
    <t>Quantità</t>
  </si>
  <si>
    <t>P.U.</t>
  </si>
  <si>
    <t>Incidenza</t>
  </si>
  <si>
    <t>Eur/cad</t>
  </si>
  <si>
    <t>prezzo</t>
  </si>
  <si>
    <t>primo mese/fraz. *</t>
  </si>
  <si>
    <t>per mese in più/fraz.**</t>
  </si>
  <si>
    <t>settimanale ***</t>
  </si>
  <si>
    <t>Macchinari</t>
  </si>
  <si>
    <t>A) TOTALE MACCHINARI</t>
  </si>
  <si>
    <t>€/cad</t>
  </si>
  <si>
    <t>Mano d'opera</t>
  </si>
  <si>
    <t>B) TOTALE MANO D'OPERA</t>
  </si>
  <si>
    <t>Noleggi</t>
  </si>
  <si>
    <t>cad</t>
  </si>
  <si>
    <t>-</t>
  </si>
  <si>
    <t>giorno</t>
  </si>
  <si>
    <t>C) TOTALE NOLEGGI</t>
  </si>
  <si>
    <t>TOTALE  (A+B+C)</t>
  </si>
  <si>
    <t>€/sett.</t>
  </si>
  <si>
    <t>NOTE</t>
  </si>
  <si>
    <t>*</t>
  </si>
  <si>
    <t>**</t>
  </si>
  <si>
    <t>***</t>
  </si>
  <si>
    <t>per mese in più/fraz.*</t>
  </si>
  <si>
    <t>settimanale **</t>
  </si>
  <si>
    <t>€/giorno</t>
  </si>
  <si>
    <t>SIC.04.02.001.3.a</t>
  </si>
  <si>
    <t>SIC.04.01.001.b</t>
  </si>
  <si>
    <t>CE.1.05</t>
  </si>
  <si>
    <t>totale</t>
  </si>
  <si>
    <t>h</t>
  </si>
  <si>
    <t>Compenso per la realizzazione di flesso con prerestringimento su autostrada a 3 corsie, compresi e compensati :
- gli oneri per la fornitura, il carico, il prelievo e il trasporto dal magazzino dell'Impresa;
- il nolo di tutto il materiale;
- l'installazione del materiale per segnaletica verticale nella quantità e modalità previste dalla Normativa vigente e dalle disposizioni integrative predisposte dalla Committente e dalla DL;
- il mantenimento in efficienza della segnaletica verticale e degli impianti luminosi per tutta la durata dell'installazione;
- la rimozione al termine delle lavorazioni, il carico e rientro al magazzino.
Per la prima settimana o frazione ad eccezione di delineatori, lampade, sacchi di zavorra, pannelli 90X90 fondo nero - 8 fari a led.(per questi ultimi solo per il primo giorno).
(schema 7)</t>
  </si>
  <si>
    <t>FLESSO</t>
  </si>
  <si>
    <t>DEVIAZIONE PARZIALE IN ZONA DI SVINCOLO CON PRERESTRINGIMENTO</t>
  </si>
  <si>
    <t>DESCRIZIONE</t>
  </si>
  <si>
    <t>FLESSO CON PRERESTRINGIMENTO</t>
  </si>
  <si>
    <t>NOTE:</t>
  </si>
  <si>
    <t>ANALISI PREZZI</t>
  </si>
  <si>
    <t>Art.:</t>
  </si>
  <si>
    <t>Offerta</t>
  </si>
  <si>
    <t>Tipo di Offerta
e Importo</t>
  </si>
  <si>
    <t>Fornitura Franco Fabbrica</t>
  </si>
  <si>
    <t>Euro</t>
  </si>
  <si>
    <t>ammortamento 5 anni, 240 giorni/anno</t>
  </si>
  <si>
    <t>costo giornaliero di funzionamento, 24 h/g</t>
  </si>
  <si>
    <t>Fornitura in Sito</t>
  </si>
  <si>
    <t>Fornitura + Montaggio</t>
  </si>
  <si>
    <t>Sconto</t>
  </si>
  <si>
    <t>Dichiarato dall'offerente:</t>
  </si>
  <si>
    <t>Rif.:</t>
  </si>
  <si>
    <t>del:</t>
  </si>
  <si>
    <t>Percentuale</t>
  </si>
  <si>
    <t>Importo: Euro</t>
  </si>
  <si>
    <t>Ipotizzato dal progettista</t>
  </si>
  <si>
    <t>Importo scontato dell'Offerta:</t>
  </si>
  <si>
    <t xml:space="preserve"> Offerta di montaggio e Importo</t>
  </si>
  <si>
    <t>Montaggio stimato dal progettista:</t>
  </si>
  <si>
    <t>( )</t>
  </si>
  <si>
    <t>Tot.Euro</t>
  </si>
  <si>
    <t>Ore Op. 5° livello</t>
  </si>
  <si>
    <t>(1) Euro/ora</t>
  </si>
  <si>
    <t>Ore Op. 4° livello</t>
  </si>
  <si>
    <t>Importo Totale Montaggio: Euro</t>
  </si>
  <si>
    <t>Importo Totale FORNITURA + MONTAGGIO</t>
  </si>
  <si>
    <t>Aliquote di maggiorazione:</t>
  </si>
  <si>
    <t>Trasporto:</t>
  </si>
  <si>
    <t>2% - 5%</t>
  </si>
  <si>
    <t>(2)</t>
  </si>
  <si>
    <t>Nolo:</t>
  </si>
  <si>
    <t>1% - 3%</t>
  </si>
  <si>
    <t>(3)</t>
  </si>
  <si>
    <t>Sicurezza:</t>
  </si>
  <si>
    <t>1% - 7%</t>
  </si>
  <si>
    <t>(4)</t>
  </si>
  <si>
    <t>Spese Gen.:</t>
  </si>
  <si>
    <t>13% - 15%</t>
  </si>
  <si>
    <t>(5)</t>
  </si>
  <si>
    <t>Utile Appaltatore:</t>
  </si>
  <si>
    <t>(6)</t>
  </si>
  <si>
    <t>Piccole opere aggiuntive stimate dal progettista</t>
  </si>
  <si>
    <t>IMPORTO TOTALE DELL'ANALISI PREZZI:</t>
  </si>
  <si>
    <t>(1)</t>
  </si>
  <si>
    <t>Riferimento: DM 10 Ottobre 2003</t>
  </si>
  <si>
    <t>Percentuale riferita all'importo di Fornitura</t>
  </si>
  <si>
    <t>Percentuale riferita all'importo di Fornitura+Trasporto+Nolo+Montaggio</t>
  </si>
  <si>
    <t>Percentuale riferita all'importo di Fornitura+Trasporto+Nolo+Montaggio+Sicurezza</t>
  </si>
  <si>
    <t>Percentuale riferita all'importo di Fornitura+Trasporto+Nolo+Montaggio+Sicurezza+Spese Generali</t>
  </si>
  <si>
    <r>
      <t xml:space="preserve">Carrello completo di PMV full color 120x120 e alfanumerico monocromatico, completo di rimorchio a pianale attrezzato, tabellone elevabile con pannello a pittogrammi più luci lampeggianti, tabellone elevabile con pannello alfanumerico, meccanica di movimentazione per PMV full color tipo grafico, gruppo elettrogeno (diesel) in contenitore di protezione, serbatoio carburante separato in contenitore di protezione, centralina di controllo, modem GSM, dispositivo GPS, quadro di comando in contenitore di protezione, batterie in gel 200 Ah, software di gestione, </t>
    </r>
    <r>
      <rPr>
        <b/>
        <sz val="10"/>
        <rFont val="Arial"/>
        <family val="2"/>
      </rPr>
      <t>noleggio giornaliero</t>
    </r>
    <r>
      <rPr>
        <sz val="11"/>
        <color theme="1"/>
        <rFont val="Calibri"/>
        <family val="2"/>
        <scheme val="minor"/>
      </rPr>
      <t>, compresi gli oneri per il mantenimento in efficienza per tutta la durata dei lavori.</t>
    </r>
  </si>
  <si>
    <r>
      <t xml:space="preserve">Pannello 90x90 fondo nero - 8 fari a led diam. 200 certificato, compreso di Cavalletto verticale e batterie (durata 8 ore). Compenso </t>
    </r>
    <r>
      <rPr>
        <b/>
        <sz val="10"/>
        <rFont val="Arial"/>
        <family val="2"/>
      </rPr>
      <t>giornaliero</t>
    </r>
    <r>
      <rPr>
        <sz val="11"/>
        <color theme="1"/>
        <rFont val="Calibri"/>
        <family val="2"/>
        <scheme val="minor"/>
      </rPr>
      <t>.</t>
    </r>
  </si>
  <si>
    <t xml:space="preserve">Compenso per la realizzazione  di segnaletica di chiusura della carreggiata su autostrada 3 corsie , compresi e compensati :
- gli oneri per la fornitura,  il carico, il prelievo e il traporto dal magazzino dell'Impresa;
- il nolo di tutto il materiale;
- l'installazione del materiale per segnaletica verticale nella quantità e modalità previste dalle Norme Vigente e dalle disposizioni integrative predisposte dalla Committente e dalla DL;
- il mantenimento in efficienza della segnaletica verticale e degli impianti luminosi per tutta la durata dell'installazione;
- la rimozione al termine delle lavorazioni, il carico e rientro al magazzino.
Per la prima settimana ad accezione di delineatori,  lampade, sacchi di zavorra, pannelli 90x90 fondo nero - 8 fari a led. (per questi ultimi solo per il primo giorno).
(schema 15)
</t>
  </si>
  <si>
    <t>COD.</t>
  </si>
  <si>
    <t>AGG.ISTAT</t>
  </si>
  <si>
    <t>ANNO</t>
  </si>
  <si>
    <r>
      <t>Carrello, raffigurante alcune figure del Codice della Strada, costituito da: rimorchio stradale (portata 750 kg) con apposito telaio fisso e basculante per il fissaggio della segnaletica, segnaletica costituita da pannello inferiore fissato in posizione verticale e pannello superiore fissato al telaio basculante , centralina elettronica per il controllo della segnaletica luminosa a 12 e a 24 V C.C..</t>
    </r>
    <r>
      <rPr>
        <b/>
        <sz val="10"/>
        <rFont val="Arial"/>
        <family val="2"/>
      </rPr>
      <t>Compenso giornaliero</t>
    </r>
    <r>
      <rPr>
        <sz val="10"/>
        <rFont val="Arial"/>
        <family val="2"/>
      </rPr>
      <t>,</t>
    </r>
    <r>
      <rPr>
        <sz val="11"/>
        <rFont val="Calibri"/>
        <family val="2"/>
      </rPr>
      <t xml:space="preserve"> comprensivo del mantenimento in esercizio.</t>
    </r>
  </si>
  <si>
    <t>BSIC-AM001</t>
  </si>
  <si>
    <t>BSIC-AM002</t>
  </si>
  <si>
    <t>BSIC-AM003</t>
  </si>
  <si>
    <t>vai all'offerta</t>
  </si>
  <si>
    <t xml:space="preserve">cad </t>
  </si>
  <si>
    <t xml:space="preserve">SIC.04.02.001.3.b </t>
  </si>
  <si>
    <t xml:space="preserve">SIC.04.02.005.3.a </t>
  </si>
  <si>
    <t xml:space="preserve">SIC.04.02.005.3.b </t>
  </si>
  <si>
    <t>SIC.04.02.010.1.a</t>
  </si>
  <si>
    <t>mq</t>
  </si>
  <si>
    <t xml:space="preserve">SIC.04.02.010.1.b </t>
  </si>
  <si>
    <t xml:space="preserve">SIC.04.02.010.2.a </t>
  </si>
  <si>
    <t xml:space="preserve">SIC.04.02.010.2.b </t>
  </si>
  <si>
    <t xml:space="preserve">SIC.04.02.010.3.a </t>
  </si>
  <si>
    <t xml:space="preserve">SIC.04.02.010.3.b </t>
  </si>
  <si>
    <t xml:space="preserve">SIC.04.02.010.4.a </t>
  </si>
  <si>
    <t xml:space="preserve">SIC.04.02.010.4.b </t>
  </si>
  <si>
    <t xml:space="preserve">SEGNALE TRIANGOLARE O OTTAGONALE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LATO/DIAMETRO CM 120
-PER IL PRIMO MESE O FRAZIONE </t>
  </si>
  <si>
    <t xml:space="preserve">SEGNALE TRIANGOLARE O OTTAGONALE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LATO/DIAMETRO CM 120
-PER OGNI MESE IN PIÙ O FRAZIONE </t>
  </si>
  <si>
    <t xml:space="preserve">SEGNALE CIRCOLARE O ROMBOIDALE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DIAMETRO/LATO CM 90 
-PER IL PRIMO MESE O FRAZIONE </t>
  </si>
  <si>
    <t xml:space="preserve">SEGNALE CIRCOLARE O ROMBOIDALE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DIAMETRO/LATO CM 90 
-PER OGNI MESE IN PIÙ O FRAZIONE </t>
  </si>
  <si>
    <t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FINO A 0,25 MQ DI SUPERFICIE 
-PER IL PRIMO MESE O FRAZIONE </t>
  </si>
  <si>
    <t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FINO A 0,25 MQ DI SUPERFICIE 
-PER OGNI MESE IN PIÙ O FRAZIONE </t>
  </si>
  <si>
    <t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0,26 A 0,90 MQ DI SUPERFICIE 
-PER IL PRIMO MESE O FRAZIONE </t>
  </si>
  <si>
    <t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0,26 A 0,90 MQ DI SUPERFICIE 
-PER OGNI MESE IN PIÙ O FRAZIONE </t>
  </si>
  <si>
    <t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0,91 A 3,00 MQ DI SUPERFICIE 
-PER IL PRIMO MESE O FRAZIONE </t>
  </si>
  <si>
    <t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0,91 A 3,00 MQ DI SUPERFICIE 
-PER OGNI MESE IN PIÙ O FRAZIONE </t>
  </si>
  <si>
    <t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OLTRE 3,01 MQ DI SUPERFICIE 
-PER IL PRIMO MESE O FRAZIONE </t>
  </si>
  <si>
    <t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OLTRE 3,01 MQ DI SUPERFICIE 
-PER OGNI MESE IN PIÙ O FRAZIONE </t>
  </si>
  <si>
    <t xml:space="preserve">SIC.04.03.001.a </t>
  </si>
  <si>
    <t xml:space="preserve">SIC.04.03.001.b </t>
  </si>
  <si>
    <t xml:space="preserve">SIC.04.03.001.c </t>
  </si>
  <si>
    <t xml:space="preserve">SIC.04.03.005 </t>
  </si>
  <si>
    <t xml:space="preserve">DELINEATORE 
flessibile in gomma bifacciale, con 6 inserti di rifrangenza di classe II (in osservanza del Regolamento di attuazione del Codice della strada, fig. II 392), utilizzati per delineare zone di lavoro di lunga durata, deviazioni, incanalamenti e separazioni dei sensi di marcia.
Sono compresi:
 - allestimento in opera e successiva rimozione di ogni delineatore con utilizzo di idoneo collante;
 - il riposizionamenti a seguito di spostamenti provocati da mezzi in marcia;
 - la sostituzione in caso di eventuali perdite e/o danneggiamenti;
 - la manutenzione per tutto il periodo di durata della fase di riferimento;
 - l'accatastamento e l'allontanamento a fine fase di lavoro.
Misurato cadauno per giorno, posto in opera per la durata della fase di lavoro, al fine di garantire la sicurezza dei lavoratori </t>
  </si>
  <si>
    <t xml:space="preserve">CONI IN GOMMA 
a strisce bianche e rosse con rifrangenza di classe II (in osservanza del Regolamento di attuazione del Codice della strada, fig. II 396), utilizzati per delineare zone di lavoro, percorsi, accessi o operazioni di manutenzione ordinaria di breve durata.
Sono compresi:
 - il piazzamento e la successiva rimozione di ogni cono;
 - il riposizionamento a seguito di spostamenti provocati da mezzi in marcia;
 - la sostituzione in caso di eventuali perdite e/o danneggiamenti;
 - la manutenzione per tutto il periodo di durata della fase di riferimento;
 - l'accatastamento e l'allontanamento a fine fase di lavoro.
Misurato cadauno per giorno, posto in opera per la durata della fase di lavoro, al fine di garantire la sicurezza dei lavoratori 
-CONO ALTEZZA CM 30 </t>
  </si>
  <si>
    <t xml:space="preserve">CONI IN GOMMA 
a strisce bianche e rosse con rifrangenza di classe II (in osservanza del Regolamento di attuazione del Codice della strada, fig. II 396), utilizzati per delineare zone di lavoro, percorsi, accessi o operazioni di manutenzione ordinaria di breve durata.
Sono compresi:
 - il piazzamento e la successiva rimozione di ogni cono;
 - il riposizionamento a seguito di spostamenti provocati da mezzi in marcia;
 - la sostituzione in caso di eventuali perdite e/o danneggiamenti;
 - la manutenzione per tutto il periodo di durata della fase di riferimento;
 - l'accatastamento e l'allontanamento a fine fase di lavoro.
Misurato cadauno per giorno, posto in opera per la durata della fase di lavoro, al fine di garantire la sicurezza dei lavoratori 
-CONO ALTEZZA CM 50 </t>
  </si>
  <si>
    <t xml:space="preserve">CONI IN GOMMA 
a strisce bianche e rosse con rifrangenza di classe II (in osservanza del Regolamento di attuazione del Codice della strada, fig. II 396), utilizzati per delineare zone di lavoro, percorsi, accessi o operazioni di manutenzione ordinaria di breve durata.
Sono compresi:
 - il piazzamento e la successiva rimozione di ogni cono;
 - il riposizionamento a seguito di spostamenti provocati da mezzi in marcia;
 - la sostituzione in caso di eventuali perdite e/o danneggiamenti;
 - la manutenzione per tutto il periodo di durata della fase di riferimento;
 - l'accatastamento e l'allontanamento a fine fase di lavoro.
Misurato cadauno per giorno, posto in opera per la durata della fase di lavoro, al fine di garantire la sicurezza dei lavoratori 
-CONO ALTEZZA CM 75 </t>
  </si>
  <si>
    <t xml:space="preserve">SIC.04.03.015 </t>
  </si>
  <si>
    <t>SACCHETTI DI ZAVORRA 
per cartelli stradali, forniti e posti in opera.
Sono compresi:
 - l'uso per la durata della fase che prevede il sacchetto di zavorra al fine di assicurare un ordinata gestione del cantiere garantendo meglio la sicurezza dei lavoratori;
 - la manutenzione per tutto il periodo della fase di lavoro al fine di garantirne la funzionalità e l'efficienza;
 - l'accatastamento e l'allontanamento a fine fase di lavoro.
Dimensioni standard: cm 60 x 40, capienza Kg. 25,00.
È inoltre compreso quanto altro occorre per l'utilizzo temporaneo dei sacchetti.
Misurati per ogni giorno di uso, per la durata della fase di lavoro al fine di garantire la sicurezza dei lavoratori.</t>
  </si>
  <si>
    <t xml:space="preserve">SIC.04.04.001 </t>
  </si>
  <si>
    <t xml:space="preserve">LAMPEGGIANTE DA CANTIERE A LED 
di colore giallo o rosso, con alimentazione a batterie, emissione luminosa a 360°, fornito e posto in opera.
Sono compresi:
  -l'uso per la durata della fase che prevede il lampeggiante al fine di assicurare un ordinata gestione del cantiere garantendo meglio la sicurezza dei lavoratori;
 - la manutenzione per tutto il periodo della fase di lavoro al fine di garantirne la funzionalità e l'efficienza;
 - l'allontanamento a fine fase di lavoro.
È inoltre compreso quanto altro occorre per l'utilizzo temporaneo del lampeggiante.
Misurate per ogni giorno di uso, per la durata della fase di lavoro, al fine di garantire la sicurezza dei lavoratori </t>
  </si>
  <si>
    <t xml:space="preserve">m </t>
  </si>
  <si>
    <t xml:space="preserve">SIC.04.01.005.a </t>
  </si>
  <si>
    <t xml:space="preserve">SEGNALETICA ORIZZONTALE CON VERNICE RIFRANGENTE A BASE SOLVENTE 
esecuzione di segnaletica orizzontale di nuovo impianto costituita da strisce rifrangenti longitudinali o trasversali rette o curve, semplici o affiancate, continue o discontinue, eseguita con vernice a solvente, di qualsiasi colore, premiscelata con perline di vetro.
Compreso ogni onere per nolo di attrezzature, forniture di materiale, tracciamento, anche in presenza di traffico, la pulizia e la preparazione dalle zone di impianto prima della posa, l'installazione ed il mantenimento della segnaletica di cantiere regolamentare, il pilotaggio del traffico ed ogni altro onere per un lavoro eseguito a perfetta regola d'arte.
Le caratteristiche fotometriche, colorimetriche e di resistenza al derapaggio dovranno essere conformi alle prescrizioni generali previste dalla norma UNI EN 1436/98 e a quanto riportato nelle norme tecniche del capitolato speciale d'appalto e dovranno essere mantenute per l'intera durata della fase di lavoro al fine di garantire la sicurezza dei lavoratori.
Per ogni metro lineare effettivamente ricoperto 
-PER STRISCE CONTINUE E DISCONTINUE DA CENTIMETRI 15 </t>
  </si>
  <si>
    <t xml:space="preserve">CANCELLAZIONE DI SEGNALETICA ORIZZONTALE CON IMPIEGO DI ATTREZZATURA ABRASIVA 
compreso carico, trasporto a rifiuto e scarico in idonee discariche di raccolta del materiale di risulta ed ogni altro onere e magistero per dare il lavoro compiuto a perfetta regola d'arte. Per ogni metro lineare effettivamente cancellato
-PER STRISCE CONTINUE E DISCONTINUE </t>
  </si>
  <si>
    <t>Guardiania (turni 8 ore)</t>
  </si>
  <si>
    <t>compreso SG+UI</t>
  </si>
  <si>
    <t>L.01.001.b</t>
  </si>
  <si>
    <t>NOLO DI AUTOCARRO PER LAVORO DIURNO
funzionante compreso conducente, carburante e lubrificante per prestazioni di lavoro diurno
Per ogni ora di lavoro.
DELLA PORTATA FINO DA QL 41 A 60QL</t>
  </si>
  <si>
    <t>S.1.01.1.9.c</t>
  </si>
  <si>
    <t>Delimitazione provvisoria di zone di lavoro realizzata mediante transenne modulari costituite da struttura principale in tubolare di ferro, diametro 33 mm, e barre verticali in tondino, diametro 8 mm, entrambe zincate a caldo, dotate di ganci e attacchi per il collegamento continuo degli elementi senza vincoli di orientamento. Montaggio e smontaggio, per ogni modulo.
Modulo di altezza pari a 1110 mm e lunghezza pari a 2000 mm con pannello a strisce alternate oblique bianche e rosse, rifrangenti in classe i.</t>
  </si>
  <si>
    <t>Delimitazione provvisoria di zone di lavoro realizzata mediante transenne modulari costituite da struttura principale in tubolare di ferro, diametro 33 mm, e barre verticali in tondino, diametro 8 mm, entrambe zincate a caldo, dotate di ganci e attacchi per il collegamento continuo degli elementi senza vincoli di orientamento. Nolo per ogni mese o frazione.
Modulo di altezza pari a 1110 mm e lunghezza pari a 2000 mm con pannello a strisce alternate oblique bianche e rosse, rifrangenti in classe i.</t>
  </si>
  <si>
    <t>S.1.01.1.9.e</t>
  </si>
  <si>
    <t>Paletto zincato con sistema antirotazione per il sostegno della segnaletica di sicurezza, diametro del palo pari a 48 mm; costo di utilizzo del palo per mese o frazione.
Altezza 3 m.</t>
  </si>
  <si>
    <t>S.1.04.1.10.a</t>
  </si>
  <si>
    <t>Base mobile circolare per pali di diametro 48 mm, non inclusi nel prezzo.
Costo di utilizzo del materiale per mese o frazione.</t>
  </si>
  <si>
    <t>S.1.04.1.11.a</t>
  </si>
  <si>
    <t>S.1.04.1.11.b</t>
  </si>
  <si>
    <t>Base mobile circolare per pali di diametro 48 mm, non inclusi nel prezzo.
Posizionamento in opera e successiva rimozione.</t>
  </si>
  <si>
    <t>Prezzo unitario per ogni mese in più o frazione. Estratto dall'EPU sicurezza ANAS</t>
  </si>
  <si>
    <t>Prezzo unitario settimanale ottenuto decurtando dal PU estratto dall'EPU sicurezza ANAS del "primo mese/fraz." l'importo unitario relativo ai "mesi/fraz." successivi e aggiungendo la quarta parte dell'importo unitario relativo ai mesi/fraz. successivi.</t>
  </si>
  <si>
    <t xml:space="preserve">Prezzo unitario settimanale ottenuto dividendo PU estratto dall'EPU sicurezza ANAS relativo ai "mesi/fraz." successivi diviso quatto. </t>
  </si>
  <si>
    <t>Cod.Prezzo</t>
  </si>
  <si>
    <t>CHIUSURA DELLA CORSIA DI MARCIA
CHIUSURA DELLA CORSIA DI SORPASSO</t>
  </si>
  <si>
    <t>Schema</t>
  </si>
  <si>
    <t>CODICE</t>
  </si>
  <si>
    <t>CHIUSURA DELLA CARREGGIATA</t>
  </si>
  <si>
    <t>BSIC01.a-3C</t>
  </si>
  <si>
    <t>BSIC01.b-3C</t>
  </si>
  <si>
    <t>BSIC01.c-3C</t>
  </si>
  <si>
    <t>BSIC01.d-3C</t>
  </si>
  <si>
    <t>BSIC01.e-3C</t>
  </si>
  <si>
    <t>2a</t>
  </si>
  <si>
    <t>BSIC02.a-3C</t>
  </si>
  <si>
    <t>BSIC02.b-3C</t>
  </si>
  <si>
    <t>BSIC02.c-3C</t>
  </si>
  <si>
    <t>BSIC02.d-3C</t>
  </si>
  <si>
    <t>BSIC02.e-3C</t>
  </si>
  <si>
    <t>BSIC03.a-3C</t>
  </si>
  <si>
    <t>BSIC03.b-3C</t>
  </si>
  <si>
    <t>BSIC03.c-3C</t>
  </si>
  <si>
    <t>BSIC03.d-3C</t>
  </si>
  <si>
    <t>BSIC03.e-3C</t>
  </si>
  <si>
    <t>3a</t>
  </si>
  <si>
    <t>BSIC04.a-3C</t>
  </si>
  <si>
    <t>BSIC04.b-3C</t>
  </si>
  <si>
    <t>BSIC04.c-3C</t>
  </si>
  <si>
    <t>BSIC04.d-3C</t>
  </si>
  <si>
    <t>BSIC04.e-3C</t>
  </si>
  <si>
    <t>BSIC05.a-3C</t>
  </si>
  <si>
    <t>BSIC05.b-3C</t>
  </si>
  <si>
    <t>BSIC05.c-3C</t>
  </si>
  <si>
    <t>BSIC05.d-3C</t>
  </si>
  <si>
    <t>BSIC05.e-3C</t>
  </si>
  <si>
    <t>2-4</t>
  </si>
  <si>
    <t>3-5</t>
  </si>
  <si>
    <t>CHIUSURA DELLA CORSIA DI MARCIA E CENTRALE
CHIUSURA DELLE CORSIE DI SORPASSO E CENTRALE</t>
  </si>
  <si>
    <t>BSIC06.a-3C</t>
  </si>
  <si>
    <t>BSIC06.b-3C</t>
  </si>
  <si>
    <t>BSIC06.c-3C</t>
  </si>
  <si>
    <t>BSIC06.d-3C</t>
  </si>
  <si>
    <t>BSIC06.e-3C</t>
  </si>
  <si>
    <t>DEVIAZIONE PARZIALE CON PRERESTRINGIMENTO, CON DUE CORSIE PER LA CORRENTE DI TRAFFICO DEVIATA</t>
  </si>
  <si>
    <t>BSIC07.a-3C</t>
  </si>
  <si>
    <t>BSIC07.b-3C</t>
  </si>
  <si>
    <t>BSIC07.c-3C</t>
  </si>
  <si>
    <t>BSIC07.d-3C</t>
  </si>
  <si>
    <t>BSIC07.e-3C</t>
  </si>
  <si>
    <t>BSIC08.a-3C</t>
  </si>
  <si>
    <t>BSIC08.b-3C</t>
  </si>
  <si>
    <t>BSIC08.c-3C</t>
  </si>
  <si>
    <t>BSIC08.d-3C</t>
  </si>
  <si>
    <t>BSIC08.e-3C</t>
  </si>
  <si>
    <t>8a</t>
  </si>
  <si>
    <t>BSIC09.a-3C</t>
  </si>
  <si>
    <t>BSIC09.b-3C</t>
  </si>
  <si>
    <t>BSIC09.c-3C</t>
  </si>
  <si>
    <t>BSIC09.d-3C</t>
  </si>
  <si>
    <t>BSIC09.e-3C</t>
  </si>
  <si>
    <t>DEVIAZIONE PARZIALE, CON DUE CORSIE PER LA CORRENTE DI TRAFFICO NON DEVIATA, PRERESTRINGIMENTO IN MARCIA</t>
  </si>
  <si>
    <t>9a</t>
  </si>
  <si>
    <t>BSIC10.a-3C</t>
  </si>
  <si>
    <t>BSIC10.b-3C</t>
  </si>
  <si>
    <t>BSIC10.c-3C</t>
  </si>
  <si>
    <t>BSIC10.d-3C</t>
  </si>
  <si>
    <t>BSIC10.e-3C</t>
  </si>
  <si>
    <t>DEVIAZIONE PARZIALE, CON DUE CORSIE PER LA CORRENTE DI TRAFFICO NON DEVIATA, PRERESTRINGIMENTO IN SORPASSO</t>
  </si>
  <si>
    <t>BSIC11.a-3C</t>
  </si>
  <si>
    <t>BSIC11.b-3C</t>
  </si>
  <si>
    <t>BSIC11.c-3C</t>
  </si>
  <si>
    <t>BSIC11.d-3C</t>
  </si>
  <si>
    <t>BSIC11.e-3C</t>
  </si>
  <si>
    <t>BSIC12.a-3C</t>
  </si>
  <si>
    <t>BSIC12.b-3C</t>
  </si>
  <si>
    <t>BSIC12.c-3C</t>
  </si>
  <si>
    <t>BSIC12.d-3C</t>
  </si>
  <si>
    <t>BSIC12.e-3C</t>
  </si>
  <si>
    <t>DEVIAZIONE SU UNA CORSIA, CON DUE CORSIE PER LA CORRENTE DI TRAFFICO NON DEVIATA</t>
  </si>
  <si>
    <t>11a</t>
  </si>
  <si>
    <t>BSIC13.a-3C</t>
  </si>
  <si>
    <t>BSIC13.b-3C</t>
  </si>
  <si>
    <t>BSIC13.c-3C</t>
  </si>
  <si>
    <t>BSIC13.d-3C</t>
  </si>
  <si>
    <t>BSIC13.e-3C</t>
  </si>
  <si>
    <t>12a</t>
  </si>
  <si>
    <t>BSIC14.a-3C</t>
  </si>
  <si>
    <t>BSIC14.b-3C</t>
  </si>
  <si>
    <t>BSIC14.c-3C</t>
  </si>
  <si>
    <t>BSIC14.d-3C</t>
  </si>
  <si>
    <t>BSIC14.e-3C</t>
  </si>
  <si>
    <t>BSIC15.a-3C</t>
  </si>
  <si>
    <t>BSIC15.b-3C</t>
  </si>
  <si>
    <t>BSIC15.c-3C</t>
  </si>
  <si>
    <t>BSIC15.d-3C</t>
  </si>
  <si>
    <t>BSIC15.e-3C</t>
  </si>
  <si>
    <t>DEVIAZIONE SU DUE CORSIE, CON UNA CORSIA PER LA CORRENTE DI TRAFFICO NON DEVIATA (PER LAVORI DI DURATA&gt;7 GG)</t>
  </si>
  <si>
    <t>BSIC16.a-3C</t>
  </si>
  <si>
    <t>BSIC16.b-3C</t>
  </si>
  <si>
    <t>BSIC16.c-3C</t>
  </si>
  <si>
    <t>BSIC16.d-3C</t>
  </si>
  <si>
    <t>BSIC16.e-3C</t>
  </si>
  <si>
    <t>DEVIAZIONE PARZIALE IN ZONA DI SVINCOLO CON PRERESTRINGIMENTO (PER LAVORI DI DURATA&gt;7 GG)</t>
  </si>
  <si>
    <t>BSIC17.a-3C</t>
  </si>
  <si>
    <t>BSIC17.b-3C</t>
  </si>
  <si>
    <t>BSIC17.c-3C</t>
  </si>
  <si>
    <t>BSIC17.d-3C</t>
  </si>
  <si>
    <t>BSIC17.e-3C</t>
  </si>
  <si>
    <t>Descrizione schema</t>
  </si>
  <si>
    <t>Prezzo unitario per il primo mese o frazione. Estratto dall'EPU sicurezza ANAS</t>
  </si>
  <si>
    <t xml:space="preserve">Prezzo unitario per ogni mese in più o frazione. Estratto dall'EPU sicurezza ANAS </t>
  </si>
  <si>
    <t>Compenso per la realizzazione di riduzione di traffico (strettoia) su autostrada a 3 corsie con chiusura di una via di traffico, compresi e compensati :
- gli oneri per la fornitura,  il carico, il prelievo e il traporto dal magazzino dell'Impresa;
- il nolo di tutto il materiale;
- l'installazione del materiale per segnaletica verticale nella quantità e modalità previste dalle Norme Vigente e dalle disposizioni integrative predisposte dalla Committente e dalla DL;
- il mantenimento in efficienza della segnaletica verticale e degli impianti luminosi per tutta la durata dell'installazione;
- la rimozione al termine delle lavorazioni, il carico e rientro al magazzino.
Per la prima settimana ad accezione di delineatori,  lampade, sacchi di zavorra, pannelli 90x90 fondo nero - 8 fari a led. (per questi ultimi solo per il primo giorno).
(schemi 2-4)</t>
  </si>
  <si>
    <t>Idem come al BSIC01.a-3C.
Per ogni settimana in più.</t>
  </si>
  <si>
    <t xml:space="preserve">Sovrapprezzo giornaliero, escluso il primo, per l'uso di delineatori, lampeggianti, sacchetti e  pannello 90x90 fondo nero - 8 fari a led, compreso il mantenimento in efficienza, per  riduzione di traffico (strettoia) su autostrada a 3 corsie con chiusura di una via di traffico descritta al BSIC01a-3C.
Per giorno di utilizzo.
</t>
  </si>
  <si>
    <t xml:space="preserve">Compenso per l'abbattimento di segnaletica di riduzione di traffico (strettoia) su autostrada a 3 corsie con chiusura di una via di traffico descritta al BSIC01.a-3C, ed il successivo rialzamento in loco.
Per ogni abbattimento/rialzamento.
</t>
  </si>
  <si>
    <t>Schema 2</t>
  </si>
  <si>
    <t>Schema 2a Riferimento nota 25/06/2008 n. 00532120 del Min. Infrastrutture e Trasporti, Schema alternativo allo</t>
  </si>
  <si>
    <t>Compenso per la realizzazione di riduzione di traffico (strettoia) su autostrada a 3 corsie con chiusura di una via di traffico, compresi e compensati :
- gli oneri per la fornitura,  il carico, il prelievo e il traporto dal magazzino dell'Impresa;
- il nolo di tutto il materiale;
- l'installazione del materiale per segnaletica verticale nella quantità e modalità previste dalle Norme Vigente e dalle disposizioni integrative predisposte dalla Committente e dalla DL;
- il mantenimento in efficienza della segnaletica verticale e degli impianti luminosi per tutta la durata dell'installazione;
- la rimozione al termine delle lavorazioni, il carico e rientro al magazzino.
Per la prima settimana ad accezione di delineatori,  lampade, sacchi di zavorra, pannelli 90x90 fondo nero - 8 fari a led. (per questi ultimi solo per il primo giorno).
(schema 2a)</t>
  </si>
  <si>
    <t xml:space="preserve">Sovrapprezzo giornaliero, escluso il primo, per l'uso di delineatori, lampeggianti, sacchetti e  pannello 90x90 fondo nero - 8 fari a led, compreso il mantenimento in efficienza, per  riduzione di traffico (strettoia) su autostrada a 3 corsie con chiusura di una via di traffico descritta al BSIC06a-3C.
Per giorno di utilizzo.
</t>
  </si>
  <si>
    <t>Idem come al BSIC02.a-3C.
Per ogni settimana in più.</t>
  </si>
  <si>
    <t xml:space="preserve">Sovrapprezzo per installazione e rimozione, compreso il mantenimento in efficienza, di segnaletica diriduzione di traffico (strettoia) su autostrada a 3 corsie con chiusura di una via di traffico descritta al BSIC02.a-3C.
Per ogni installazione/rimozione.
</t>
  </si>
  <si>
    <t xml:space="preserve">Compenso per l'abbattimento di segnaletica di riduzione di traffico (strettoia) su autostrada a 3 corsie con chiusura di una via di traffico descritta al BSIC02.a-3C, ed il successivo rialzamento in loco.
Per ogni abbattimento/rialzamento.
</t>
  </si>
  <si>
    <t>Idem come al BSIC03.a-3C.
Per ogni settimana in più.</t>
  </si>
  <si>
    <t xml:space="preserve">Sovrapprezzo per installazione e rimozione, compreso il mantenimento in efficienza, di segnaletica di riduzione di traffico (strettoia) su autostrada a 3 corsie con chiusura di due vie di traffico descritta al BSIC03.a-3C.
Per ogni installazione/rimozione.
</t>
  </si>
  <si>
    <t xml:space="preserve">Sovrapprezzo giornaliero, escluso il primo, per l'uso di delineatori, lampeggianti, sacchetti e  pannello 90x90 fondo nero - 8 fari a led, compreso il mantenimento in efficienza, per  riduzione di traffico (strettoia) su autostrada a 3 corsie con chiusura di due vie di traffico descritta al BSIC03a-3C.
Per giorno di utilizzo.
</t>
  </si>
  <si>
    <t xml:space="preserve">Sovrapprezzo per installazione e rimozione, compreso il mantenimento in efficienza, di segnaletica orizzontale  di riduzione di traffico (strettoia) su autostrada a 3 corsie con chiusura di una via di traffico descritta al BSIC01.a-3C.
Per ogni installazione/rimozione.
</t>
  </si>
  <si>
    <t xml:space="preserve">Compenso per la realizzazione di riduzione di traffico (strettoia) su autostrada a 3 corsie con chiusura di due vie di traffico, compresi e compensati :
- gli oneri per la fornitura, il carico, il prelievo e il traporto dal magazzino dell'Impresa;
- il nolo di tutto il materiale;
- l'installazione del materiale per segnaletica verticale nella quantità e modalità previste dalla Normativa vigente e dalle disposizioni integrative predisposte dalla Committente e dalla DL;
- il mantenimento in efficienza della segnaletica verticale e degli impianti luminosi per tutta la durata dell'installazione;
- la rimozione al termine delle lavorazioni, il carico e rientro al magazzino.
Per la prima settimanase ad eccezione di delineatori, lampade, sacchi di zavorra, pannelli 90X90 fondo nero - 8 fari a led.(per questi ultimi solo per il primo giorno).
(schemi 3-5)
</t>
  </si>
  <si>
    <t>CHIUSURA DELLA CORSIA DI MARCIA 
(schema alternativo allo schema 2)</t>
  </si>
  <si>
    <t>CHIUSURA DELLA CORSIA DI MARCIA E CENTRALE
(schema alternativo allo schema 3)</t>
  </si>
  <si>
    <t xml:space="preserve">Compenso per la realizzazione di riduzione di traffico (strettoia) su autostrada a 3 corsie con chiusura di due vie di traffico, compresi e compensati :
- gli oneri per la fornitura, il carico, il prelievo e il traporto dal magazzino dell'Impresa;
- il nolo di tutto il materiale;
- l'installazione del materiale per segnaletica verticale nella quantità e modalità previste dalla Normativa vigente e dalle disposizioni integrative predisposte dalla Committente e dalla DL;
- il mantenimento in efficienza della segnaletica verticale e degli impianti luminosi per tutta la durata dell'installazione;
- la rimozione al termine delle lavorazioni, il carico e rientro al magazzino.
Per la prima settimana ad eccezione di delineatori, lampade, sacchi di zavorra, pannelli 90X90 fondo nero - 8 fari a led. e carrelli raffiguranti alcune figure del CdS (per questi ultimi solo per il primo giorno).
(schema 3a)
</t>
  </si>
  <si>
    <t>Idem come al BSIC04.a-3C.
Per ogni settimana in più.</t>
  </si>
  <si>
    <t xml:space="preserve">Sovrapprezzo per installazione e rimozione, compreso il mantenimento in efficienza, di segnaletica di riduzione di traffico (strettoia) su autostrada a 3 corsie con chiusura di due vie di traffico descritta al BSIC04.a-3C.
Per ogni installazione/rimozione.
</t>
  </si>
  <si>
    <t xml:space="preserve">Sovrapprezzo giornaliero, escluso il primo, per l'uso di delineatori, lampeggianti, sacchetti e  pannello 90x90 fondo nero - 8 fari a led, compreso il mantenimento in efficienza, per  realizzazione di riduzione di traffico (strettoia) su autostrada a 3 corsie con chiusura di due vie di traffico descritta al BSIC04a-3C.
Per giorno di utilizzo.
</t>
  </si>
  <si>
    <t xml:space="preserve">Compenso per l'abbattimento di riduzione di traffico (strettoia) su autostrada a 3 corsie descritta al BSIC04.a-3C, ed il successivo rialzamento in loco.
Per ogni abbattimento/rialzamento.
</t>
  </si>
  <si>
    <t xml:space="preserve">Compenso per la realizzazione di flesso su autostrada a 3 corsie, compresi e compensati :
- gli oneri per la fornitura,  il carico, il prelievo e il traporto dal magazzino dell'Impresa;
- il nolo di tutto il materiale;
- l'installazione del materiale per segnaletica verticale nella quantità e modalità previste dalle Norme Vigente e dalle disposizioni integrative predisposte dalla Committente e dalla DL;
- il mantenimento in efficienza della segnaletica verticale e degli impianti luminosi per tutta la durata dell'installazione;
- la rimozione al termine delle lavorazioni, il carico e rientro al magazzino.
Per la prima settimana ad accezione di delineatori,  lampade, sacchi di zavorra, pannelli 90x90 fondo nero - 8 fari a led. (per questi ultimi solo per il primo giorno).
(schema 6)
</t>
  </si>
  <si>
    <t>Idem come al BSIC05.a-3C.
Per ogni settimana in più.</t>
  </si>
  <si>
    <t xml:space="preserve">Sovrapprezzo per installazione e rimozione, compreso il mantenimento in efficienza, di segnaletica  di flesso su autostrada a 3 corsie descritta al BSIC05.a-3C.
Per ogni installazione/rimozione.
</t>
  </si>
  <si>
    <t xml:space="preserve">Sovrapprezzo giornaliero, escluso il primo, per l'uso di delineatori, lampeggianti, sacchetti e  pannello 90x90 fondo nero - 8 fari a led, compreso il mantenimento in efficienza, di  segnaletica  di flesso su autostrada a 3 corsie descritta al BSIC05a-3C.
Per giorno di utilizzo.
</t>
  </si>
  <si>
    <t xml:space="preserve">Compenso per l'abbattimento di segnaletica di segnaletica  di flesso su autostrada a 3 corsie descritta al BSIC05.a-3C, ed il successivo rialzamento in loco.
Per ogni abbattimento/rialzamento.
</t>
  </si>
  <si>
    <t xml:space="preserve">Compenso per l'abbattimento di segnaletica di riduzione di traffico (strettoia) su autostrada a 3 corsie con chiusura di due vie di traffico descritta al BSIC04.a-3C, ed il successivo rialzamento in loco.
Per ogni abbattimento/rialzamento.
</t>
  </si>
  <si>
    <t>Idem come al BSIC06.a-3C.
Per ogni settimana in più.</t>
  </si>
  <si>
    <t xml:space="preserve">Sovrapprezzo per installazione e rimozione, compreso il mantenimento in efficienza, di segnaletica  di flesso con prerestringimento  su autostrada a 3 corsie descritta al BSIC06.a-3C.
Per ogni installazione/rimozione.
</t>
  </si>
  <si>
    <t xml:space="preserve">Sovrapprezzo giornaliero, escluso il primo, per l'uso di delineatori, lampeggianti, sacchetti e  pannello 90x90 fondo nero - 8 fari a led, compreso il mantenimento in efficienza, di  segnaletica  di flesso con prerestringimento su autostrada a 3 corsie descritta al BSIC06a-3C.
Per giorno di utilizzo.
</t>
  </si>
  <si>
    <t xml:space="preserve">Compenso per l'abbattimento di segnaletica di segnaletica  di flesso con prerestringimento su autostrada a 3 corsie descritta al BSIC06.a-3C, ed il successivo rialzamento in loco.
Per ogni abbattimento/rialzamento.
</t>
  </si>
  <si>
    <t>*Per lo smontaggio in loco (n°3 * 1ora):</t>
  </si>
  <si>
    <t>*Per il rimomontaggio in loco (n° 3 * 1 ora)</t>
  </si>
  <si>
    <t>*Per lo smontaggio in loco (n°3 * 2 ore):</t>
  </si>
  <si>
    <t>*Per il rimomontaggio in loco (n° 3 * 2 ore)</t>
  </si>
  <si>
    <t>*Per lo smontaggio in loco (n°3 * 1 ora):</t>
  </si>
  <si>
    <t>*Per il rimomontaggio in loco (n° 6 * 2 ore)</t>
  </si>
  <si>
    <t>*Per lo smontaggio in loco (n°3 * 2 ora):</t>
  </si>
  <si>
    <t>Note</t>
  </si>
  <si>
    <t xml:space="preserve"> *Si considera una squadra composta da 3 operatori di cui uno è il conducente del mezzo (il cui costo è compreso nel prezzo L.01.001.b) il quale collabora nelle attività di scarico, trasporto manuale ed installazione della segnaletica, scendendo e risalendo sul mezzo sempre dal lato destro.</t>
  </si>
  <si>
    <t xml:space="preserve">Compenso per la realizzazione di deviazione di traffico su autostrada a 3 corsie  per senso di marcia, con posa in opera di segnaletica atta a mantenere, ove richiesto, 2 corsie di scorrimento per senso di marcia (bretella interna+deviata sulla carreggiata interessata dai lavori), compresi e compensati :
- gli oneri per la fornitura, il carico, il prelievo, il traporto dal magazzino dell'Impresa;
- il nolo di tutto il materiale;
- l'installazione del materiale per segnaletica verticale nella quantità e modalità previste dalla Normativa vigente e dalle disposizioni integrative predisposte dalla Committente e dalla DL;
- il mantenimento in efficienza della segnaletica verticale e degli impianti luminosi per tutta la durata dell'installazione;
- la rimozione al termine delle lavorazioni, il carico e rientro al magazzino.
Per la prima settimana ad eccezione di delineatori, lampade, sacchi di zavorra, pannelli 90X90 fondo nero - 8 fari a led.(per questi ultimi solo per il primo giorno).
(schema 8)
</t>
  </si>
  <si>
    <t>Idem come al BSIC07.a-3C.
Per ogni settimana in più.</t>
  </si>
  <si>
    <t xml:space="preserve">Sovrapprezzo per installazione e rimozione, compreso il mantenimento in efficienza, di segnaletica orizzontale per segnaletica di deviazione di traffico su autostrada a 3 corsie  per senso di marcia,  descritta al BSIC07.a-3C.
Per ogni installazione/rimozione.
</t>
  </si>
  <si>
    <t xml:space="preserve">Sovrapprezzo giornaliero, escluso il primo, per l'uso di delineatori, lampeggianti, sacchetti e pannelli 90x90 fondo nero - 8 fari a led, compreso il mantenimento in efficienza, per segnaletica di deviazione di traffico su su autostrada a 3 corsie  per senso di marcia,  descritta al BSIC07.a-3C.
Per giorno di utilizzo.
</t>
  </si>
  <si>
    <t>*Per lo smontaggio in loco (n°6 * 2 ore):</t>
  </si>
  <si>
    <t>*Per il rimomontaggio in loco (n° 6 * 3 ore)</t>
  </si>
  <si>
    <t xml:space="preserve"> *Si considerano due squadre composte da 3 operatori di cui uno è il conducente del mezzo (il cui costo è compreso nel prezzo L.01.001.b) il quale collabora nelle attività di scarico, trasporto manuale ed installazione della segnaletica, scendendo e risalendo sul mezzo sempre dal lato destro.</t>
  </si>
  <si>
    <t xml:space="preserve">Compenso per l'abbattimento di deviazione di traffico su autostrada a 3 corsie  per senso di marcia descritta al BSIC07.a-3C, ed il successivo rialzamento in loco.
Per ogni abbattimento/rialzamento.
</t>
  </si>
  <si>
    <t xml:space="preserve">Compenso per la realizzazione di deviazione di traffico su autostrada a 3 corsie  per senso di marcia, con posa in opera di segnaletica di deviazione su una corsia ,  con 2 corsie di scorrimento per la corrente di traffico non deviata , compresi e compensati :
- gli oneri per la fornitura, il carico, il prelievo, il traporto dal magazzino dell'Impresa;
- il nolo di tutto il materiale;
- l'installazione del materiale per segnaletica verticale nella quantità e modalità previste dalla Normativa vigente e dalle disposizioni integrative predisposte dalla Committente e dalla DL;
- il mantenimento in efficienza della segnaletica verticale e degli impianti luminosi per tutta la durata dell'installazione;
- la rimozione al termine delle lavorazioni, il carico e rientro al magazzino.
Per la prima settimana ad eccezione di delineatori, lampade, sacchi di zavorra, pannelli 90X90 fondo nero - 8 fari a led.(per questi ultimi solo per il primo giorno).
(schema 11)
</t>
  </si>
  <si>
    <t>Idem come al BSIC12.a-3C.
Per ogni settimana in più.</t>
  </si>
  <si>
    <t xml:space="preserve">Sovrapprezzo per installazione e rimozione, compreso il mantenimento in efficienza, di segnaletica orizzontale per segnaletica di deviazione di traffico su autostrada a 3 corsie  per senso di marcia,  descritta al BSIC12.a-3C.
Per ogni installazione/rimozione.
</t>
  </si>
  <si>
    <t xml:space="preserve">Sovrapprezzo giornaliero, escluso il primo, per l'uso di delineatori, lampeggianti, sacchetti e pannelli 90x90 fondo nero - 8 fari a led, compreso il mantenimento in efficienza, per segnaletica di deviazione di traffico su su autostrada a 3 corsie  per senso di marcia,  descritta al BSIC12.a-3C.
Per giorno di utilizzo.
</t>
  </si>
  <si>
    <t xml:space="preserve">Compenso per l'abbattimento di deviazione di traffico su autostrada a 3 corsie  per senso di marcia descritta al BSIC12.a-3C, ed il successivo rialzamento in loco.
Per ogni abbattimento/rialzamento.
</t>
  </si>
  <si>
    <t>BSIC18.a-3C</t>
  </si>
  <si>
    <t>BSIC18.b-3C</t>
  </si>
  <si>
    <t>BSIC18.c-3C</t>
  </si>
  <si>
    <t>BSIC18.d-3C</t>
  </si>
  <si>
    <t>BSIC18.e-3C</t>
  </si>
  <si>
    <t>Idem come al BSIC18.a-3C.
Per ogni settimana in più.</t>
  </si>
  <si>
    <t xml:space="preserve">Sovrapprezzo per installazione e rimozione, compreso il mantenimento in efficienza, di segnaletica di chiusura della carreggiata su autostrada a 3 corsie descritta al BSIC18.a-3C.
Per ogni installazione/rimozione.
</t>
  </si>
  <si>
    <t xml:space="preserve">Sovrapprezzo giornaliero, escluso il primo, per l'uso di delineatori, lampeggianti, sacchetti e  pannello 90x90 fondo nero - 8 fari a led, compreso il mantenimento in efficienza, per chiusura della carreggiata su autostrada a 3 corsie descritta al BSIC18.a-3C.
Per giorno di utilizzo.
</t>
  </si>
  <si>
    <t xml:space="preserve">Compenso per l'abbattimento di segnaletica di chiusura della carreggiata su autostrada a 3 corsie descritta al BSIC18.a-3C, ed il successivo rialzamento in loco.
Per ogni abbattimento/rialzamento.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</si>
</sst>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0_-;\-* #,##0_-;_-* &quot;-&quot;_-;_-@_-"/>
    <numFmt numFmtId="44" formatCode="_-&quot;€&quot;\ * #,##0.00_-;\-&quot;€&quot;\ * #,##0.00_-;_-&quot;€&quot;\ * &quot;-&quot;??_-;_-@_-"/>
    <numFmt numFmtId="43" formatCode="_-* #,##0.00_-;\-* #,##0.00_-;_-* &quot;-&quot;??_-;_-@_-"/>
    <numFmt numFmtId="164" formatCode="_-* #,##0.00_-;\-* #,##0.00_-;_-* &quot;-&quot;_-;_-@_-"/>
    <numFmt numFmtId="165" formatCode="_-* #,##0.0000_-;\-* #,##0.0000_-;_-* &quot;-&quot;_-;_-@_-"/>
    <numFmt numFmtId="166" formatCode="_-[$€]\ * #,##0.00_-;\-[$€]\ * #,##0.00_-;_-[$€]\ * &quot;-&quot;??_-;_-@_-"/>
    <numFmt numFmtId="167" formatCode="0.0%"/>
    <numFmt numFmtId="168" formatCode="&quot;€&quot;\ #,##0.00"/>
  </numFmts>
  <fonts count="35" x14ac:knownFonts="1">
    <font>
      <sz val="11"/>
      <color theme="1"/>
      <name val="Calibri"/>
      <family val="2"/>
      <scheme val="minor"/>
    </font>
    <font>
      <sz val="10"/>
      <color theme="1"/>
      <name val="Arial"/>
      <family val="2"/>
    </font>
    <font>
      <sz val="11"/>
      <color theme="1"/>
      <name val="Calibri"/>
      <family val="2"/>
      <scheme val="minor"/>
    </font>
    <font>
      <sz val="10"/>
      <name val="Arial"/>
      <family val="2"/>
    </font>
    <font>
      <b/>
      <sz val="10"/>
      <name val="Arial"/>
      <family val="2"/>
    </font>
    <font>
      <b/>
      <i/>
      <sz val="12"/>
      <name val="Arial"/>
      <family val="2"/>
    </font>
    <font>
      <sz val="10"/>
      <name val="Arial"/>
      <family val="2"/>
    </font>
    <font>
      <b/>
      <i/>
      <sz val="10"/>
      <name val="Arial"/>
      <family val="2"/>
    </font>
    <font>
      <b/>
      <i/>
      <sz val="8"/>
      <color theme="0" tint="-0.499984740745262"/>
      <name val="Arial"/>
      <family val="2"/>
    </font>
    <font>
      <b/>
      <i/>
      <sz val="8"/>
      <name val="Arial"/>
      <family val="2"/>
    </font>
    <font>
      <b/>
      <i/>
      <sz val="10"/>
      <color theme="0" tint="-0.499984740745262"/>
      <name val="Arial"/>
      <family val="2"/>
    </font>
    <font>
      <sz val="10"/>
      <color theme="0" tint="-0.499984740745262"/>
      <name val="Arial"/>
      <family val="2"/>
    </font>
    <font>
      <sz val="8"/>
      <name val="Arial"/>
      <family val="2"/>
    </font>
    <font>
      <b/>
      <sz val="8"/>
      <color theme="0" tint="-0.499984740745262"/>
      <name val="Arial"/>
      <family val="2"/>
    </font>
    <font>
      <b/>
      <i/>
      <sz val="12"/>
      <color theme="0" tint="-0.499984740745262"/>
      <name val="Arial"/>
      <family val="2"/>
    </font>
    <font>
      <b/>
      <sz val="8"/>
      <color indexed="81"/>
      <name val="Tahoma"/>
      <family val="2"/>
    </font>
    <font>
      <sz val="8"/>
      <color indexed="81"/>
      <name val="Tahoma"/>
      <family val="2"/>
    </font>
    <font>
      <sz val="10"/>
      <color theme="0" tint="-0.34998626667073579"/>
      <name val="Arial"/>
      <family val="2"/>
    </font>
    <font>
      <b/>
      <sz val="8"/>
      <name val="Arial"/>
      <family val="2"/>
    </font>
    <font>
      <sz val="10"/>
      <color theme="1"/>
      <name val="Arial"/>
      <family val="2"/>
    </font>
    <font>
      <sz val="10"/>
      <name val="Arial"/>
      <family val="2"/>
    </font>
    <font>
      <sz val="10"/>
      <name val="Arial"/>
      <family val="2"/>
    </font>
    <font>
      <sz val="10"/>
      <name val="Arial"/>
      <family val="2"/>
    </font>
    <font>
      <b/>
      <sz val="11"/>
      <color theme="1"/>
      <name val="Calibri"/>
      <family val="2"/>
      <scheme val="minor"/>
    </font>
    <font>
      <u/>
      <sz val="11"/>
      <color theme="10"/>
      <name val="Calibri"/>
      <family val="2"/>
    </font>
    <font>
      <sz val="10"/>
      <name val="Arial"/>
      <family val="2"/>
    </font>
    <font>
      <b/>
      <sz val="10"/>
      <color rgb="FF000000"/>
      <name val="Arial"/>
      <family val="2"/>
    </font>
    <font>
      <sz val="11"/>
      <name val="Calibri"/>
      <family val="2"/>
    </font>
    <font>
      <sz val="12"/>
      <color theme="1"/>
      <name val="Calibri"/>
      <family val="2"/>
      <scheme val="minor"/>
    </font>
    <font>
      <sz val="12"/>
      <name val="Arial"/>
      <family val="2"/>
    </font>
    <font>
      <b/>
      <sz val="10"/>
      <color indexed="81"/>
      <name val="Tahoma"/>
      <family val="2"/>
    </font>
    <font>
      <sz val="10"/>
      <color indexed="81"/>
      <name val="Tahoma"/>
      <family val="2"/>
    </font>
    <font>
      <sz val="9"/>
      <color indexed="81"/>
      <name val="Tahoma"/>
      <family val="2"/>
    </font>
    <font>
      <b/>
      <sz val="9"/>
      <color indexed="81"/>
      <name val="Tahoma"/>
      <family val="2"/>
    </font>
    <font>
      <b/>
      <sz val="12"/>
      <color indexed="81"/>
      <name val="Tahoma"/>
      <family val="2"/>
    </font>
  </fonts>
  <fills count="13">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rgb="FFFFFF00"/>
        <bgColor indexed="64"/>
      </patternFill>
    </fill>
    <fill>
      <patternFill patternType="solid">
        <fgColor theme="0" tint="-0.14999847407452621"/>
        <bgColor indexed="64"/>
      </patternFill>
    </fill>
    <fill>
      <patternFill patternType="solid">
        <fgColor indexed="46"/>
        <bgColor indexed="64"/>
      </patternFill>
    </fill>
    <fill>
      <patternFill patternType="solid">
        <fgColor indexed="45"/>
        <bgColor indexed="64"/>
      </patternFill>
    </fill>
    <fill>
      <patternFill patternType="solid">
        <fgColor indexed="16"/>
        <bgColor indexed="64"/>
      </patternFill>
    </fill>
    <fill>
      <patternFill patternType="solid">
        <fgColor rgb="FFFF000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5" tint="0.79998168889431442"/>
        <bgColor indexed="64"/>
      </patternFill>
    </fill>
  </fills>
  <borders count="51">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dotted">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thin">
        <color indexed="64"/>
      </right>
      <top/>
      <bottom style="thin">
        <color indexed="64"/>
      </bottom>
      <diagonal/>
    </border>
    <border>
      <left/>
      <right/>
      <top style="medium">
        <color indexed="64"/>
      </top>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style="thin">
        <color indexed="64"/>
      </right>
      <top style="dotted">
        <color indexed="64"/>
      </top>
      <bottom/>
      <diagonal/>
    </border>
    <border>
      <left style="thin">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s>
  <cellStyleXfs count="41">
    <xf numFmtId="0" fontId="0" fillId="0" borderId="0"/>
    <xf numFmtId="43" fontId="2" fillId="0" borderId="0" applyFont="0" applyFill="0" applyBorder="0" applyAlignment="0" applyProtection="0"/>
    <xf numFmtId="41" fontId="2" fillId="0" borderId="0" applyFont="0" applyFill="0" applyBorder="0" applyAlignment="0" applyProtection="0"/>
    <xf numFmtId="0" fontId="3" fillId="0" borderId="0"/>
    <xf numFmtId="41" fontId="3" fillId="0" borderId="0" applyFont="0" applyFill="0" applyBorder="0" applyAlignment="0" applyProtection="0"/>
    <xf numFmtId="43" fontId="3" fillId="0" borderId="0" applyFont="0" applyFill="0" applyBorder="0" applyAlignment="0" applyProtection="0"/>
    <xf numFmtId="41" fontId="6" fillId="0" borderId="0" applyFont="0" applyFill="0" applyBorder="0" applyAlignment="0" applyProtection="0"/>
    <xf numFmtId="166"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19" fillId="0" borderId="0"/>
    <xf numFmtId="9" fontId="3" fillId="0" borderId="0" applyFont="0" applyFill="0" applyBorder="0" applyAlignment="0" applyProtection="0"/>
    <xf numFmtId="0" fontId="6" fillId="0" borderId="0"/>
    <xf numFmtId="43" fontId="6" fillId="0" borderId="0" applyFont="0" applyFill="0" applyBorder="0" applyAlignment="0" applyProtection="0"/>
    <xf numFmtId="0" fontId="2" fillId="0" borderId="0"/>
    <xf numFmtId="41" fontId="2" fillId="0" borderId="0" applyFont="0" applyFill="0" applyBorder="0" applyAlignment="0" applyProtection="0"/>
    <xf numFmtId="43" fontId="2" fillId="0" borderId="0" applyFont="0" applyFill="0" applyBorder="0" applyAlignment="0" applyProtection="0"/>
    <xf numFmtId="44" fontId="6"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2" fillId="0" borderId="0"/>
    <xf numFmtId="41" fontId="3" fillId="0" borderId="0" applyFont="0" applyFill="0" applyBorder="0" applyAlignment="0" applyProtection="0"/>
    <xf numFmtId="43" fontId="3" fillId="0" borderId="0" applyFont="0" applyFill="0" applyBorder="0" applyAlignment="0" applyProtection="0"/>
    <xf numFmtId="41" fontId="2" fillId="0" borderId="0" applyFont="0" applyFill="0" applyBorder="0" applyAlignment="0" applyProtection="0"/>
    <xf numFmtId="0" fontId="20" fillId="0" borderId="0"/>
    <xf numFmtId="41" fontId="20" fillId="0" borderId="0" applyFont="0" applyFill="0" applyBorder="0" applyAlignment="0" applyProtection="0"/>
    <xf numFmtId="0" fontId="3" fillId="0" borderId="0"/>
    <xf numFmtId="43" fontId="20" fillId="0" borderId="0" applyFont="0" applyFill="0" applyBorder="0" applyAlignment="0" applyProtection="0"/>
    <xf numFmtId="43" fontId="3" fillId="0" borderId="0" applyFont="0" applyFill="0" applyBorder="0" applyAlignment="0" applyProtection="0"/>
    <xf numFmtId="0" fontId="21" fillId="0" borderId="0"/>
    <xf numFmtId="41" fontId="21" fillId="0" borderId="0" applyFont="0" applyFill="0" applyBorder="0" applyAlignment="0" applyProtection="0"/>
    <xf numFmtId="43" fontId="21" fillId="0" borderId="0" applyFont="0" applyFill="0" applyBorder="0" applyAlignment="0" applyProtection="0"/>
    <xf numFmtId="0" fontId="22" fillId="0" borderId="0"/>
    <xf numFmtId="41" fontId="22" fillId="0" borderId="0" applyFont="0" applyFill="0" applyBorder="0" applyAlignment="0" applyProtection="0"/>
    <xf numFmtId="43" fontId="22" fillId="0" borderId="0" applyFont="0" applyFill="0" applyBorder="0" applyAlignment="0" applyProtection="0"/>
    <xf numFmtId="0" fontId="24" fillId="0" borderId="0" applyNumberFormat="0" applyFill="0" applyBorder="0" applyAlignment="0" applyProtection="0">
      <alignment vertical="top"/>
      <protection locked="0"/>
    </xf>
    <xf numFmtId="9" fontId="2" fillId="0" borderId="0" applyFont="0" applyFill="0" applyBorder="0" applyAlignment="0" applyProtection="0"/>
  </cellStyleXfs>
  <cellXfs count="387">
    <xf numFmtId="0" fontId="0" fillId="0" borderId="0" xfId="0"/>
    <xf numFmtId="164" fontId="11" fillId="0" borderId="0" xfId="4" applyNumberFormat="1" applyFont="1" applyBorder="1"/>
    <xf numFmtId="0" fontId="12" fillId="0" borderId="0" xfId="0" applyFont="1" applyAlignment="1">
      <alignment horizontal="left" wrapText="1"/>
    </xf>
    <xf numFmtId="0" fontId="4" fillId="0" borderId="0" xfId="0" applyFont="1" applyAlignment="1">
      <alignment horizontal="right"/>
    </xf>
    <xf numFmtId="0" fontId="0" fillId="0" borderId="0" xfId="0" applyBorder="1" applyAlignment="1">
      <alignment horizontal="center"/>
    </xf>
    <xf numFmtId="164" fontId="2" fillId="0" borderId="0" xfId="2" applyNumberFormat="1" applyFont="1"/>
    <xf numFmtId="0" fontId="0" fillId="0" borderId="0" xfId="0" applyAlignment="1">
      <alignment horizontal="center"/>
    </xf>
    <xf numFmtId="0" fontId="18" fillId="0" borderId="0" xfId="0" applyFont="1" applyAlignment="1">
      <alignment horizontal="left" wrapText="1"/>
    </xf>
    <xf numFmtId="0" fontId="4" fillId="0" borderId="0" xfId="0" applyFont="1"/>
    <xf numFmtId="0" fontId="4" fillId="0" borderId="0" xfId="0" applyFont="1" applyAlignment="1">
      <alignment horizontal="center"/>
    </xf>
    <xf numFmtId="164" fontId="4" fillId="0" borderId="0" xfId="2" applyNumberFormat="1" applyFont="1"/>
    <xf numFmtId="164" fontId="4" fillId="0" borderId="0" xfId="2" applyNumberFormat="1" applyFont="1" applyAlignment="1">
      <alignment horizontal="center"/>
    </xf>
    <xf numFmtId="164" fontId="4" fillId="0" borderId="3" xfId="2" applyNumberFormat="1" applyFont="1" applyBorder="1"/>
    <xf numFmtId="0" fontId="7" fillId="0" borderId="1" xfId="0" applyFont="1" applyBorder="1" applyAlignment="1">
      <alignment horizontal="center" wrapText="1"/>
    </xf>
    <xf numFmtId="0" fontId="7" fillId="0" borderId="1" xfId="0" applyFont="1" applyBorder="1" applyAlignment="1">
      <alignment horizontal="center"/>
    </xf>
    <xf numFmtId="164" fontId="7" fillId="0" borderId="1" xfId="2" applyNumberFormat="1" applyFont="1" applyBorder="1" applyAlignment="1">
      <alignment horizontal="center"/>
    </xf>
    <xf numFmtId="164" fontId="8" fillId="0" borderId="1" xfId="2" applyNumberFormat="1" applyFont="1" applyBorder="1" applyAlignment="1">
      <alignment horizontal="center"/>
    </xf>
    <xf numFmtId="164" fontId="9" fillId="0" borderId="1" xfId="2" applyNumberFormat="1" applyFont="1" applyBorder="1" applyAlignment="1">
      <alignment horizontal="center"/>
    </xf>
    <xf numFmtId="0" fontId="7" fillId="0" borderId="0" xfId="0" applyFont="1" applyAlignment="1">
      <alignment horizontal="center"/>
    </xf>
    <xf numFmtId="0" fontId="7" fillId="0" borderId="2" xfId="0" applyFont="1" applyBorder="1" applyAlignment="1">
      <alignment horizontal="center" wrapText="1"/>
    </xf>
    <xf numFmtId="0" fontId="7" fillId="0" borderId="2" xfId="0" applyFont="1" applyBorder="1" applyAlignment="1">
      <alignment horizontal="center"/>
    </xf>
    <xf numFmtId="164" fontId="7" fillId="0" borderId="2" xfId="2" applyNumberFormat="1" applyFont="1" applyBorder="1" applyAlignment="1">
      <alignment horizontal="center"/>
    </xf>
    <xf numFmtId="164" fontId="8" fillId="0" borderId="2" xfId="2" applyNumberFormat="1" applyFont="1" applyBorder="1" applyAlignment="1">
      <alignment horizontal="center" wrapText="1"/>
    </xf>
    <xf numFmtId="164" fontId="9" fillId="0" borderId="2" xfId="2" applyNumberFormat="1" applyFont="1" applyBorder="1" applyAlignment="1">
      <alignment horizontal="center" wrapText="1"/>
    </xf>
    <xf numFmtId="0" fontId="9" fillId="2" borderId="1" xfId="0" applyFont="1" applyFill="1" applyBorder="1" applyAlignment="1">
      <alignment horizontal="left" wrapText="1"/>
    </xf>
    <xf numFmtId="0" fontId="4" fillId="2" borderId="3" xfId="0" applyFont="1" applyFill="1" applyBorder="1"/>
    <xf numFmtId="0" fontId="7" fillId="0" borderId="5" xfId="0" applyFont="1" applyBorder="1" applyAlignment="1">
      <alignment horizontal="center"/>
    </xf>
    <xf numFmtId="164" fontId="7" fillId="0" borderId="6" xfId="2" applyNumberFormat="1" applyFont="1" applyBorder="1" applyAlignment="1">
      <alignment horizontal="center"/>
    </xf>
    <xf numFmtId="164" fontId="10" fillId="0" borderId="6" xfId="2" applyNumberFormat="1" applyFont="1" applyBorder="1" applyAlignment="1">
      <alignment horizontal="center"/>
    </xf>
    <xf numFmtId="164" fontId="7" fillId="0" borderId="7" xfId="2" applyNumberFormat="1" applyFont="1" applyBorder="1" applyAlignment="1">
      <alignment horizontal="center"/>
    </xf>
    <xf numFmtId="0" fontId="12" fillId="0" borderId="1" xfId="0" applyFont="1" applyBorder="1" applyAlignment="1">
      <alignment horizontal="left" wrapText="1"/>
    </xf>
    <xf numFmtId="164" fontId="11" fillId="0" borderId="9" xfId="2" applyNumberFormat="1" applyFont="1" applyBorder="1" applyAlignment="1"/>
    <xf numFmtId="164" fontId="2" fillId="0" borderId="9" xfId="2" applyNumberFormat="1" applyFont="1" applyBorder="1"/>
    <xf numFmtId="164" fontId="2" fillId="0" borderId="26" xfId="2" applyNumberFormat="1" applyFont="1" applyBorder="1"/>
    <xf numFmtId="0" fontId="12" fillId="0" borderId="10" xfId="0" applyFont="1" applyBorder="1" applyAlignment="1">
      <alignment horizontal="left" wrapText="1"/>
    </xf>
    <xf numFmtId="164" fontId="2" fillId="0" borderId="11" xfId="2" applyNumberFormat="1" applyFont="1" applyFill="1" applyBorder="1" applyAlignment="1">
      <alignment horizontal="center"/>
    </xf>
    <xf numFmtId="164" fontId="11" fillId="0" borderId="13" xfId="2" applyNumberFormat="1" applyFont="1" applyFill="1" applyBorder="1" applyAlignment="1"/>
    <xf numFmtId="165" fontId="2" fillId="0" borderId="12" xfId="2" applyNumberFormat="1" applyFont="1" applyFill="1" applyBorder="1"/>
    <xf numFmtId="164" fontId="2" fillId="0" borderId="14" xfId="2" applyNumberFormat="1" applyFont="1" applyFill="1" applyBorder="1"/>
    <xf numFmtId="43" fontId="0" fillId="0" borderId="0" xfId="0" applyNumberFormat="1" applyFill="1"/>
    <xf numFmtId="0" fontId="7" fillId="0" borderId="0" xfId="0" applyFont="1" applyFill="1" applyAlignment="1">
      <alignment horizontal="center"/>
    </xf>
    <xf numFmtId="164" fontId="2" fillId="0" borderId="11" xfId="2" applyNumberFormat="1" applyFont="1" applyBorder="1" applyAlignment="1">
      <alignment horizontal="center"/>
    </xf>
    <xf numFmtId="164" fontId="11" fillId="0" borderId="13" xfId="2" applyNumberFormat="1" applyFont="1" applyBorder="1" applyAlignment="1"/>
    <xf numFmtId="165" fontId="2" fillId="0" borderId="12" xfId="2" applyNumberFormat="1" applyFont="1" applyBorder="1"/>
    <xf numFmtId="164" fontId="2" fillId="0" borderId="14" xfId="2" applyNumberFormat="1" applyFont="1" applyBorder="1"/>
    <xf numFmtId="43" fontId="0" fillId="0" borderId="0" xfId="0" applyNumberFormat="1"/>
    <xf numFmtId="0" fontId="0" fillId="0" borderId="10" xfId="0" applyBorder="1"/>
    <xf numFmtId="164" fontId="2" fillId="0" borderId="12" xfId="2" applyNumberFormat="1" applyFont="1" applyBorder="1"/>
    <xf numFmtId="164" fontId="11" fillId="0" borderId="12" xfId="2" applyNumberFormat="1" applyFont="1" applyBorder="1"/>
    <xf numFmtId="0" fontId="12" fillId="0" borderId="2" xfId="0" applyFont="1" applyBorder="1" applyAlignment="1">
      <alignment horizontal="left" wrapText="1"/>
    </xf>
    <xf numFmtId="0" fontId="0" fillId="0" borderId="4" xfId="0" applyBorder="1"/>
    <xf numFmtId="0" fontId="0" fillId="0" borderId="44" xfId="0" applyBorder="1" applyAlignment="1">
      <alignment horizontal="center"/>
    </xf>
    <xf numFmtId="164" fontId="2" fillId="0" borderId="17" xfId="2" applyNumberFormat="1" applyFont="1" applyBorder="1"/>
    <xf numFmtId="164" fontId="11" fillId="0" borderId="17" xfId="2" applyNumberFormat="1" applyFont="1" applyBorder="1"/>
    <xf numFmtId="164" fontId="2" fillId="0" borderId="45" xfId="2" applyNumberFormat="1" applyFont="1" applyBorder="1"/>
    <xf numFmtId="0" fontId="12" fillId="0" borderId="3" xfId="0" applyFont="1" applyBorder="1" applyAlignment="1">
      <alignment horizontal="left" wrapText="1"/>
    </xf>
    <xf numFmtId="0" fontId="4" fillId="0" borderId="3" xfId="0" applyFont="1" applyBorder="1" applyAlignment="1">
      <alignment horizontal="right"/>
    </xf>
    <xf numFmtId="0" fontId="0" fillId="0" borderId="19" xfId="0" applyBorder="1" applyAlignment="1">
      <alignment horizontal="center"/>
    </xf>
    <xf numFmtId="164" fontId="2" fillId="0" borderId="20" xfId="2" applyNumberFormat="1" applyFont="1" applyBorder="1"/>
    <xf numFmtId="164" fontId="11" fillId="0" borderId="20" xfId="2" applyNumberFormat="1" applyFont="1" applyBorder="1"/>
    <xf numFmtId="164" fontId="4" fillId="0" borderId="21" xfId="2" applyNumberFormat="1" applyFont="1" applyBorder="1" applyAlignment="1">
      <alignment horizontal="right"/>
    </xf>
    <xf numFmtId="0" fontId="0" fillId="0" borderId="15" xfId="0" applyBorder="1" applyAlignment="1">
      <alignment horizontal="center"/>
    </xf>
    <xf numFmtId="164" fontId="2" fillId="0" borderId="16" xfId="2" applyNumberFormat="1" applyFont="1" applyBorder="1"/>
    <xf numFmtId="164" fontId="11" fillId="0" borderId="16" xfId="2" applyNumberFormat="1" applyFont="1" applyBorder="1"/>
    <xf numFmtId="164" fontId="2" fillId="0" borderId="18" xfId="2" applyNumberFormat="1" applyFont="1" applyBorder="1"/>
    <xf numFmtId="0" fontId="12" fillId="2" borderId="3" xfId="0" applyFont="1" applyFill="1" applyBorder="1" applyAlignment="1">
      <alignment horizontal="left" wrapText="1"/>
    </xf>
    <xf numFmtId="0" fontId="12" fillId="0" borderId="1" xfId="0" applyFont="1" applyFill="1" applyBorder="1" applyAlignment="1">
      <alignment horizontal="left" wrapText="1"/>
    </xf>
    <xf numFmtId="0" fontId="0" fillId="0" borderId="4" xfId="0" applyFill="1" applyBorder="1"/>
    <xf numFmtId="0" fontId="0" fillId="0" borderId="25" xfId="0" applyFill="1" applyBorder="1" applyAlignment="1">
      <alignment horizontal="center"/>
    </xf>
    <xf numFmtId="164" fontId="2" fillId="0" borderId="9" xfId="2" applyNumberFormat="1" applyFont="1" applyFill="1" applyBorder="1"/>
    <xf numFmtId="164" fontId="11" fillId="0" borderId="9" xfId="2" applyNumberFormat="1" applyFont="1" applyFill="1" applyBorder="1"/>
    <xf numFmtId="164" fontId="2" fillId="0" borderId="26" xfId="2" applyNumberFormat="1" applyFont="1" applyFill="1" applyBorder="1"/>
    <xf numFmtId="0" fontId="0" fillId="0" borderId="0" xfId="0" applyFill="1"/>
    <xf numFmtId="0" fontId="12" fillId="0" borderId="10" xfId="0" applyFont="1" applyFill="1" applyBorder="1" applyAlignment="1">
      <alignment horizontal="left" wrapText="1"/>
    </xf>
    <xf numFmtId="0" fontId="0" fillId="0" borderId="10" xfId="0" applyFill="1" applyBorder="1"/>
    <xf numFmtId="0" fontId="0" fillId="0" borderId="11" xfId="0" applyFill="1" applyBorder="1" applyAlignment="1">
      <alignment horizontal="center"/>
    </xf>
    <xf numFmtId="164" fontId="2" fillId="0" borderId="12" xfId="2" applyNumberFormat="1" applyFont="1" applyFill="1" applyBorder="1"/>
    <xf numFmtId="164" fontId="11" fillId="0" borderId="12" xfId="2" applyNumberFormat="1" applyFont="1" applyFill="1" applyBorder="1"/>
    <xf numFmtId="0" fontId="0" fillId="0" borderId="11" xfId="0" applyBorder="1" applyAlignment="1">
      <alignment horizontal="center"/>
    </xf>
    <xf numFmtId="0" fontId="0" fillId="0" borderId="38" xfId="0" applyBorder="1" applyAlignment="1">
      <alignment horizontal="center"/>
    </xf>
    <xf numFmtId="164" fontId="2" fillId="0" borderId="22" xfId="2" applyNumberFormat="1" applyFont="1" applyBorder="1"/>
    <xf numFmtId="164" fontId="11" fillId="0" borderId="22" xfId="2" applyNumberFormat="1" applyFont="1" applyBorder="1"/>
    <xf numFmtId="164" fontId="2" fillId="0" borderId="39" xfId="2" applyNumberFormat="1" applyFont="1" applyBorder="1"/>
    <xf numFmtId="0" fontId="0" fillId="0" borderId="10" xfId="0" applyBorder="1" applyAlignment="1">
      <alignment wrapText="1"/>
    </xf>
    <xf numFmtId="0" fontId="0" fillId="0" borderId="25" xfId="0" applyBorder="1" applyAlignment="1">
      <alignment horizontal="center"/>
    </xf>
    <xf numFmtId="0" fontId="0" fillId="0" borderId="10" xfId="0" applyFill="1" applyBorder="1" applyAlignment="1">
      <alignment wrapText="1"/>
    </xf>
    <xf numFmtId="164" fontId="2" fillId="0" borderId="13" xfId="2" applyNumberFormat="1" applyFont="1" applyBorder="1"/>
    <xf numFmtId="0" fontId="0" fillId="0" borderId="24" xfId="0" applyBorder="1"/>
    <xf numFmtId="0" fontId="0" fillId="0" borderId="24" xfId="0" applyBorder="1" applyAlignment="1">
      <alignment horizontal="center"/>
    </xf>
    <xf numFmtId="164" fontId="2" fillId="0" borderId="24" xfId="2" applyNumberFormat="1" applyFont="1" applyBorder="1"/>
    <xf numFmtId="164" fontId="2" fillId="0" borderId="0" xfId="2" applyNumberFormat="1" applyFont="1" applyBorder="1"/>
    <xf numFmtId="0" fontId="4" fillId="0" borderId="0" xfId="0" applyFont="1" applyBorder="1" applyAlignment="1">
      <alignment horizontal="right"/>
    </xf>
    <xf numFmtId="164" fontId="4" fillId="0" borderId="0" xfId="2" applyNumberFormat="1" applyFont="1" applyBorder="1" applyAlignment="1">
      <alignment horizontal="right"/>
    </xf>
    <xf numFmtId="0" fontId="12" fillId="0" borderId="0" xfId="0" applyFont="1" applyBorder="1" applyAlignment="1">
      <alignment horizontal="left" wrapText="1"/>
    </xf>
    <xf numFmtId="0" fontId="7" fillId="0" borderId="4" xfId="0" applyFont="1" applyBorder="1" applyAlignment="1">
      <alignment horizontal="center" wrapText="1"/>
    </xf>
    <xf numFmtId="0" fontId="7" fillId="2" borderId="3" xfId="0" applyFont="1" applyFill="1" applyBorder="1" applyAlignment="1">
      <alignment horizontal="center"/>
    </xf>
    <xf numFmtId="0" fontId="0" fillId="0" borderId="2" xfId="0" applyBorder="1"/>
    <xf numFmtId="0" fontId="0" fillId="0" borderId="3" xfId="0" applyBorder="1"/>
    <xf numFmtId="0" fontId="0" fillId="2" borderId="3" xfId="0" applyFill="1" applyBorder="1"/>
    <xf numFmtId="0" fontId="0" fillId="0" borderId="1" xfId="0" applyFill="1" applyBorder="1"/>
    <xf numFmtId="0" fontId="12" fillId="0" borderId="10" xfId="0" applyFont="1" applyBorder="1" applyAlignment="1">
      <alignment wrapText="1"/>
    </xf>
    <xf numFmtId="0" fontId="0" fillId="0" borderId="0" xfId="0" applyAlignment="1">
      <alignment wrapText="1"/>
    </xf>
    <xf numFmtId="0" fontId="4" fillId="0" borderId="0" xfId="0" applyFont="1" applyAlignment="1">
      <alignment wrapText="1"/>
    </xf>
    <xf numFmtId="0" fontId="7" fillId="2" borderId="3" xfId="0" applyFont="1" applyFill="1" applyBorder="1" applyAlignment="1">
      <alignment horizontal="center" wrapText="1"/>
    </xf>
    <xf numFmtId="0" fontId="0" fillId="0" borderId="2" xfId="0" applyBorder="1" applyAlignment="1">
      <alignment wrapText="1"/>
    </xf>
    <xf numFmtId="0" fontId="0" fillId="0" borderId="3" xfId="0" applyBorder="1" applyAlignment="1">
      <alignment wrapText="1"/>
    </xf>
    <xf numFmtId="0" fontId="0" fillId="2" borderId="3" xfId="0" applyFill="1" applyBorder="1" applyAlignment="1">
      <alignment wrapText="1"/>
    </xf>
    <xf numFmtId="0" fontId="0" fillId="0" borderId="1" xfId="0" applyFill="1" applyBorder="1" applyAlignment="1">
      <alignment wrapText="1"/>
    </xf>
    <xf numFmtId="0" fontId="0" fillId="0" borderId="42" xfId="0" applyFill="1" applyBorder="1" applyAlignment="1">
      <alignment horizontal="center"/>
    </xf>
    <xf numFmtId="0" fontId="0" fillId="0" borderId="40" xfId="0" applyBorder="1" applyAlignment="1">
      <alignment horizontal="center"/>
    </xf>
    <xf numFmtId="0" fontId="12" fillId="0" borderId="2" xfId="0" applyFont="1" applyBorder="1" applyAlignment="1">
      <alignment wrapText="1"/>
    </xf>
    <xf numFmtId="0" fontId="3" fillId="0" borderId="10" xfId="0" applyFont="1" applyBorder="1" applyAlignment="1">
      <alignment wrapText="1"/>
    </xf>
    <xf numFmtId="164" fontId="3" fillId="0" borderId="0" xfId="2" applyNumberFormat="1" applyFont="1"/>
    <xf numFmtId="0" fontId="3" fillId="0" borderId="1" xfId="0" applyFont="1" applyBorder="1" applyAlignment="1">
      <alignment wrapText="1"/>
    </xf>
    <xf numFmtId="0" fontId="3" fillId="0" borderId="8" xfId="0" applyFont="1" applyBorder="1" applyAlignment="1"/>
    <xf numFmtId="164" fontId="3" fillId="0" borderId="25" xfId="2" applyNumberFormat="1" applyFont="1" applyBorder="1" applyAlignment="1">
      <alignment horizontal="center"/>
    </xf>
    <xf numFmtId="164" fontId="3" fillId="0" borderId="9" xfId="2" applyNumberFormat="1" applyFont="1" applyBorder="1" applyAlignment="1"/>
    <xf numFmtId="164" fontId="3" fillId="0" borderId="9" xfId="2" applyNumberFormat="1" applyFont="1" applyBorder="1"/>
    <xf numFmtId="164" fontId="3" fillId="0" borderId="26" xfId="2" applyNumberFormat="1" applyFont="1" applyBorder="1"/>
    <xf numFmtId="0" fontId="3" fillId="0" borderId="0" xfId="0" applyFont="1" applyAlignment="1"/>
    <xf numFmtId="0" fontId="3" fillId="0" borderId="10" xfId="0" applyFont="1" applyFill="1" applyBorder="1" applyAlignment="1">
      <alignment wrapText="1"/>
    </xf>
    <xf numFmtId="0" fontId="3" fillId="0" borderId="10" xfId="0" applyFont="1" applyFill="1" applyBorder="1" applyAlignment="1"/>
    <xf numFmtId="164" fontId="3" fillId="0" borderId="11" xfId="2" applyNumberFormat="1" applyFont="1" applyFill="1" applyBorder="1" applyAlignment="1">
      <alignment horizontal="center"/>
    </xf>
    <xf numFmtId="164" fontId="3" fillId="0" borderId="13" xfId="2" applyNumberFormat="1" applyFont="1" applyFill="1" applyBorder="1" applyAlignment="1"/>
    <xf numFmtId="165" fontId="3" fillId="0" borderId="12" xfId="2" applyNumberFormat="1" applyFont="1" applyFill="1" applyBorder="1"/>
    <xf numFmtId="164" fontId="3" fillId="0" borderId="14" xfId="2" applyNumberFormat="1" applyFont="1" applyFill="1" applyBorder="1"/>
    <xf numFmtId="0" fontId="3" fillId="0" borderId="0" xfId="0" applyFont="1" applyFill="1" applyAlignment="1"/>
    <xf numFmtId="43" fontId="3" fillId="0" borderId="0" xfId="1" applyFont="1" applyFill="1" applyAlignment="1"/>
    <xf numFmtId="0" fontId="3" fillId="0" borderId="10" xfId="0" applyFont="1" applyBorder="1" applyAlignment="1"/>
    <xf numFmtId="164" fontId="3" fillId="0" borderId="11" xfId="2" applyNumberFormat="1" applyFont="1" applyBorder="1" applyAlignment="1">
      <alignment horizontal="center"/>
    </xf>
    <xf numFmtId="164" fontId="3" fillId="0" borderId="13" xfId="2" applyNumberFormat="1" applyFont="1" applyBorder="1" applyAlignment="1"/>
    <xf numFmtId="165" fontId="3" fillId="0" borderId="12" xfId="2" applyNumberFormat="1" applyFont="1" applyBorder="1"/>
    <xf numFmtId="164" fontId="3" fillId="0" borderId="14" xfId="2" applyNumberFormat="1" applyFont="1" applyBorder="1"/>
    <xf numFmtId="164" fontId="3" fillId="0" borderId="12" xfId="2" applyNumberFormat="1" applyFont="1" applyBorder="1"/>
    <xf numFmtId="164" fontId="3" fillId="0" borderId="17" xfId="2" applyNumberFormat="1" applyFont="1" applyBorder="1"/>
    <xf numFmtId="164" fontId="3" fillId="0" borderId="45" xfId="2" applyNumberFormat="1" applyFont="1" applyBorder="1"/>
    <xf numFmtId="164" fontId="3" fillId="0" borderId="20" xfId="2" applyNumberFormat="1" applyFont="1" applyBorder="1"/>
    <xf numFmtId="164" fontId="3" fillId="0" borderId="16" xfId="2" applyNumberFormat="1" applyFont="1" applyBorder="1"/>
    <xf numFmtId="164" fontId="3" fillId="0" borderId="18" xfId="2" applyNumberFormat="1" applyFont="1" applyBorder="1"/>
    <xf numFmtId="164" fontId="3" fillId="0" borderId="9" xfId="2" applyNumberFormat="1" applyFont="1" applyFill="1" applyBorder="1"/>
    <xf numFmtId="164" fontId="3" fillId="0" borderId="26" xfId="2" applyNumberFormat="1" applyFont="1" applyFill="1" applyBorder="1"/>
    <xf numFmtId="164" fontId="3" fillId="0" borderId="13" xfId="2" applyNumberFormat="1" applyFont="1" applyFill="1" applyBorder="1"/>
    <xf numFmtId="164" fontId="3" fillId="0" borderId="12" xfId="2" applyNumberFormat="1" applyFont="1" applyFill="1" applyBorder="1"/>
    <xf numFmtId="164" fontId="3" fillId="0" borderId="22" xfId="2" applyNumberFormat="1" applyFont="1" applyBorder="1"/>
    <xf numFmtId="164" fontId="3" fillId="0" borderId="39" xfId="2" applyNumberFormat="1" applyFont="1" applyBorder="1"/>
    <xf numFmtId="164" fontId="3" fillId="0" borderId="23" xfId="2" applyNumberFormat="1" applyFont="1" applyBorder="1"/>
    <xf numFmtId="164" fontId="3" fillId="0" borderId="41" xfId="2" applyNumberFormat="1" applyFont="1" applyBorder="1"/>
    <xf numFmtId="164" fontId="3" fillId="0" borderId="24" xfId="2" applyNumberFormat="1" applyFont="1" applyBorder="1"/>
    <xf numFmtId="164" fontId="3" fillId="0" borderId="0" xfId="2" applyNumberFormat="1" applyFont="1" applyBorder="1"/>
    <xf numFmtId="0" fontId="12" fillId="0" borderId="1" xfId="0" applyFont="1" applyBorder="1" applyAlignment="1">
      <alignment wrapText="1"/>
    </xf>
    <xf numFmtId="0" fontId="13" fillId="0" borderId="0" xfId="0" applyFont="1" applyBorder="1" applyAlignment="1">
      <alignment horizontal="right" wrapText="1"/>
    </xf>
    <xf numFmtId="0" fontId="11" fillId="0" borderId="0" xfId="0" applyFont="1" applyBorder="1"/>
    <xf numFmtId="0" fontId="11" fillId="0" borderId="0" xfId="0" applyFont="1" applyBorder="1" applyAlignment="1">
      <alignment horizontal="center"/>
    </xf>
    <xf numFmtId="164" fontId="11" fillId="0" borderId="0" xfId="2" applyNumberFormat="1" applyFont="1" applyBorder="1"/>
    <xf numFmtId="0" fontId="14" fillId="0" borderId="0" xfId="0" applyFont="1" applyBorder="1" applyAlignment="1">
      <alignment horizontal="right" vertical="top" wrapText="1"/>
    </xf>
    <xf numFmtId="0" fontId="13" fillId="0" borderId="0" xfId="23" applyFont="1" applyBorder="1" applyAlignment="1">
      <alignment horizontal="right" wrapText="1"/>
    </xf>
    <xf numFmtId="0" fontId="11" fillId="0" borderId="0" xfId="23" applyFont="1" applyBorder="1"/>
    <xf numFmtId="0" fontId="11" fillId="0" borderId="0" xfId="23" applyFont="1" applyBorder="1" applyAlignment="1">
      <alignment horizontal="center"/>
    </xf>
    <xf numFmtId="0" fontId="14" fillId="0" borderId="0" xfId="23" applyFont="1" applyBorder="1" applyAlignment="1">
      <alignment horizontal="right" vertical="top" wrapText="1"/>
    </xf>
    <xf numFmtId="0" fontId="3" fillId="0" borderId="1" xfId="0" applyFont="1" applyBorder="1" applyAlignment="1"/>
    <xf numFmtId="0" fontId="9" fillId="2" borderId="3" xfId="0" applyFont="1" applyFill="1" applyBorder="1" applyAlignment="1">
      <alignment horizontal="center" wrapText="1"/>
    </xf>
    <xf numFmtId="43" fontId="3" fillId="0" borderId="0" xfId="1" applyFont="1" applyAlignment="1"/>
    <xf numFmtId="0" fontId="12" fillId="0" borderId="3" xfId="0" applyFont="1" applyBorder="1" applyAlignment="1">
      <alignment wrapText="1"/>
    </xf>
    <xf numFmtId="0" fontId="12" fillId="2" borderId="3" xfId="0" applyFont="1" applyFill="1" applyBorder="1" applyAlignment="1">
      <alignment wrapText="1"/>
    </xf>
    <xf numFmtId="0" fontId="3" fillId="0" borderId="10" xfId="0" applyFont="1" applyBorder="1"/>
    <xf numFmtId="164" fontId="2" fillId="0" borderId="23" xfId="2" applyNumberFormat="1" applyFont="1" applyBorder="1"/>
    <xf numFmtId="0" fontId="0" fillId="0" borderId="46" xfId="0" applyBorder="1"/>
    <xf numFmtId="165" fontId="2" fillId="0" borderId="13" xfId="2" applyNumberFormat="1" applyFont="1" applyBorder="1"/>
    <xf numFmtId="0" fontId="0" fillId="0" borderId="37" xfId="0" applyBorder="1"/>
    <xf numFmtId="0" fontId="12" fillId="0" borderId="0" xfId="0" applyFont="1" applyAlignment="1">
      <alignment wrapText="1"/>
    </xf>
    <xf numFmtId="0" fontId="23" fillId="0" borderId="0" xfId="0" applyFont="1"/>
    <xf numFmtId="0" fontId="4" fillId="2" borderId="1" xfId="0" applyFont="1" applyFill="1" applyBorder="1"/>
    <xf numFmtId="0" fontId="0" fillId="0" borderId="0" xfId="0"/>
    <xf numFmtId="0" fontId="0" fillId="2" borderId="0" xfId="0" applyFill="1" applyAlignment="1"/>
    <xf numFmtId="0" fontId="0" fillId="0" borderId="0" xfId="0" applyFill="1" applyAlignment="1">
      <alignment horizontal="center"/>
    </xf>
    <xf numFmtId="0" fontId="0" fillId="0" borderId="0" xfId="0" quotePrefix="1" applyNumberFormat="1" applyFill="1"/>
    <xf numFmtId="0" fontId="0" fillId="0" borderId="0" xfId="0" quotePrefix="1" applyFill="1"/>
    <xf numFmtId="0" fontId="0" fillId="0" borderId="0" xfId="0" applyFill="1" applyAlignment="1">
      <alignment horizontal="right"/>
    </xf>
    <xf numFmtId="0" fontId="24" fillId="0" borderId="0" xfId="39" applyAlignment="1" applyProtection="1"/>
    <xf numFmtId="0" fontId="11" fillId="0" borderId="0" xfId="0" applyFont="1" applyBorder="1" applyAlignment="1">
      <alignment vertical="top" wrapText="1"/>
    </xf>
    <xf numFmtId="0" fontId="0" fillId="0" borderId="0" xfId="0" applyFill="1"/>
    <xf numFmtId="0" fontId="0" fillId="0" borderId="0" xfId="0"/>
    <xf numFmtId="0" fontId="0" fillId="0" borderId="0" xfId="0" applyFill="1"/>
    <xf numFmtId="0" fontId="0" fillId="0" borderId="0" xfId="0" applyFill="1" applyAlignment="1">
      <alignment horizontal="left"/>
    </xf>
    <xf numFmtId="0" fontId="0" fillId="0" borderId="0" xfId="0"/>
    <xf numFmtId="0" fontId="26" fillId="0" borderId="0" xfId="0" applyFont="1"/>
    <xf numFmtId="0" fontId="0" fillId="0" borderId="0" xfId="0"/>
    <xf numFmtId="168" fontId="0" fillId="0" borderId="0" xfId="0" applyNumberFormat="1"/>
    <xf numFmtId="168" fontId="23" fillId="0" borderId="0" xfId="0" applyNumberFormat="1" applyFont="1"/>
    <xf numFmtId="0" fontId="0" fillId="0" borderId="48" xfId="0" applyBorder="1"/>
    <xf numFmtId="168" fontId="0" fillId="0" borderId="48" xfId="0" applyNumberFormat="1" applyBorder="1"/>
    <xf numFmtId="0" fontId="23" fillId="0" borderId="48" xfId="0" applyFont="1" applyBorder="1"/>
    <xf numFmtId="0" fontId="0" fillId="0" borderId="48" xfId="0" applyFill="1" applyBorder="1"/>
    <xf numFmtId="0" fontId="24" fillId="0" borderId="47" xfId="39" applyBorder="1" applyAlignment="1" applyProtection="1"/>
    <xf numFmtId="0" fontId="0" fillId="0" borderId="47" xfId="0" applyBorder="1" applyAlignment="1">
      <alignment wrapText="1"/>
    </xf>
    <xf numFmtId="0" fontId="0" fillId="0" borderId="47" xfId="0" applyBorder="1"/>
    <xf numFmtId="168" fontId="0" fillId="0" borderId="47" xfId="0" applyNumberFormat="1" applyBorder="1"/>
    <xf numFmtId="168" fontId="23" fillId="0" borderId="47" xfId="0" applyNumberFormat="1" applyFont="1" applyBorder="1"/>
    <xf numFmtId="0" fontId="0" fillId="0" borderId="0" xfId="0" applyAlignment="1">
      <alignment horizontal="left" vertical="top" wrapText="1"/>
    </xf>
    <xf numFmtId="0" fontId="0" fillId="0" borderId="0" xfId="0" applyAlignment="1">
      <alignment horizontal="left" vertical="top"/>
    </xf>
    <xf numFmtId="0" fontId="0" fillId="0" borderId="0" xfId="0" applyFill="1" applyAlignment="1">
      <alignment horizontal="left" vertical="top" wrapText="1"/>
    </xf>
    <xf numFmtId="168" fontId="0" fillId="0" borderId="0" xfId="0" applyNumberFormat="1" applyFill="1"/>
    <xf numFmtId="0" fontId="0" fillId="0" borderId="47" xfId="0" applyFill="1" applyBorder="1"/>
    <xf numFmtId="0" fontId="0" fillId="0" borderId="47" xfId="0" applyFill="1" applyBorder="1" applyAlignment="1">
      <alignment horizontal="left" vertical="top" wrapText="1"/>
    </xf>
    <xf numFmtId="168" fontId="0" fillId="0" borderId="47" xfId="0" applyNumberFormat="1" applyFill="1" applyBorder="1"/>
    <xf numFmtId="0" fontId="0" fillId="0" borderId="47" xfId="0" applyFill="1" applyBorder="1" applyAlignment="1">
      <alignment horizontal="left" vertical="top"/>
    </xf>
    <xf numFmtId="0" fontId="0" fillId="5" borderId="48" xfId="0" applyFill="1" applyBorder="1"/>
    <xf numFmtId="0" fontId="0" fillId="5" borderId="0" xfId="0" applyFill="1"/>
    <xf numFmtId="0" fontId="0" fillId="5" borderId="47" xfId="0" applyFill="1" applyBorder="1"/>
    <xf numFmtId="0" fontId="0" fillId="0" borderId="47" xfId="0" applyBorder="1" applyAlignment="1">
      <alignment horizontal="left" vertical="top" wrapText="1"/>
    </xf>
    <xf numFmtId="0" fontId="0" fillId="0" borderId="0" xfId="0" applyAlignment="1">
      <alignment horizontal="left"/>
    </xf>
    <xf numFmtId="168" fontId="0" fillId="0" borderId="0" xfId="0" applyNumberFormat="1" applyAlignment="1">
      <alignment horizontal="left"/>
    </xf>
    <xf numFmtId="0" fontId="0" fillId="0" borderId="48" xfId="0" applyBorder="1" applyAlignment="1">
      <alignment horizontal="left"/>
    </xf>
    <xf numFmtId="168" fontId="0" fillId="0" borderId="48" xfId="0" applyNumberFormat="1" applyBorder="1" applyAlignment="1">
      <alignment horizontal="left"/>
    </xf>
    <xf numFmtId="0" fontId="0" fillId="5" borderId="48" xfId="0" applyFill="1" applyBorder="1" applyAlignment="1">
      <alignment horizontal="left"/>
    </xf>
    <xf numFmtId="168" fontId="0" fillId="0" borderId="0" xfId="0" applyNumberFormat="1" applyFill="1" applyAlignment="1">
      <alignment horizontal="left"/>
    </xf>
    <xf numFmtId="0" fontId="0" fillId="5" borderId="0" xfId="0" applyFill="1" applyAlignment="1">
      <alignment horizontal="left"/>
    </xf>
    <xf numFmtId="0" fontId="0" fillId="0" borderId="47" xfId="0" applyFill="1" applyBorder="1" applyAlignment="1">
      <alignment horizontal="left"/>
    </xf>
    <xf numFmtId="168" fontId="0" fillId="0" borderId="47" xfId="0" applyNumberFormat="1" applyFill="1" applyBorder="1" applyAlignment="1">
      <alignment horizontal="left"/>
    </xf>
    <xf numFmtId="0" fontId="0" fillId="5" borderId="47" xfId="0" applyFill="1" applyBorder="1" applyAlignment="1">
      <alignment horizontal="left"/>
    </xf>
    <xf numFmtId="168" fontId="0" fillId="0" borderId="47" xfId="0" applyNumberFormat="1" applyBorder="1" applyAlignment="1">
      <alignment horizontal="left"/>
    </xf>
    <xf numFmtId="0" fontId="0" fillId="9" borderId="29" xfId="0" applyFill="1" applyBorder="1"/>
    <xf numFmtId="0" fontId="0" fillId="9" borderId="0" xfId="0" applyFill="1" applyBorder="1"/>
    <xf numFmtId="0" fontId="0" fillId="9" borderId="35" xfId="0" applyFill="1" applyBorder="1"/>
    <xf numFmtId="0" fontId="3" fillId="0" borderId="10" xfId="3" applyFont="1" applyBorder="1" applyAlignment="1">
      <alignment horizontal="left" vertical="top" wrapText="1"/>
    </xf>
    <xf numFmtId="0" fontId="3" fillId="0" borderId="4" xfId="3" applyFont="1" applyBorder="1" applyAlignment="1">
      <alignment horizontal="left" vertical="top" wrapText="1"/>
    </xf>
    <xf numFmtId="164" fontId="3" fillId="0" borderId="12" xfId="4" applyNumberFormat="1" applyFont="1" applyBorder="1" applyAlignment="1">
      <alignment horizontal="left" vertical="top"/>
    </xf>
    <xf numFmtId="0" fontId="23" fillId="0" borderId="0" xfId="0" applyFont="1" applyAlignment="1">
      <alignment horizontal="left" vertical="top" wrapText="1"/>
    </xf>
    <xf numFmtId="0" fontId="3" fillId="0" borderId="4" xfId="3" applyFont="1" applyBorder="1" applyAlignment="1">
      <alignment horizontal="left" vertical="top"/>
    </xf>
    <xf numFmtId="0" fontId="3" fillId="0" borderId="10" xfId="3" applyFont="1" applyBorder="1" applyAlignment="1">
      <alignment horizontal="left" vertical="top"/>
    </xf>
    <xf numFmtId="0" fontId="0" fillId="0" borderId="0" xfId="0" applyFill="1"/>
    <xf numFmtId="0" fontId="0" fillId="0" borderId="0" xfId="0"/>
    <xf numFmtId="0" fontId="3" fillId="0" borderId="10" xfId="0" applyFont="1" applyBorder="1" applyAlignment="1">
      <alignment horizontal="left" vertical="top" wrapText="1"/>
    </xf>
    <xf numFmtId="0" fontId="1" fillId="0" borderId="10" xfId="0" applyNumberFormat="1" applyFont="1" applyBorder="1" applyAlignment="1">
      <alignment horizontal="left" vertical="top" wrapText="1"/>
    </xf>
    <xf numFmtId="0" fontId="1" fillId="0" borderId="25" xfId="0" applyFont="1" applyBorder="1" applyAlignment="1">
      <alignment horizontal="left" vertical="top"/>
    </xf>
    <xf numFmtId="164" fontId="1" fillId="0" borderId="9" xfId="2" applyNumberFormat="1" applyFont="1" applyBorder="1" applyAlignment="1">
      <alignment horizontal="left" vertical="top"/>
    </xf>
    <xf numFmtId="164" fontId="11" fillId="0" borderId="9" xfId="2" applyNumberFormat="1" applyFont="1" applyBorder="1" applyAlignment="1">
      <alignment horizontal="left" vertical="top"/>
    </xf>
    <xf numFmtId="165" fontId="1" fillId="0" borderId="9" xfId="2" applyNumberFormat="1" applyFont="1" applyFill="1" applyBorder="1" applyAlignment="1">
      <alignment horizontal="left" vertical="top"/>
    </xf>
    <xf numFmtId="164" fontId="1" fillId="0" borderId="26" xfId="2" applyNumberFormat="1" applyFont="1" applyFill="1" applyBorder="1" applyAlignment="1">
      <alignment horizontal="left" vertical="top"/>
    </xf>
    <xf numFmtId="0" fontId="1" fillId="0" borderId="11" xfId="0" applyFont="1" applyBorder="1" applyAlignment="1">
      <alignment horizontal="left" vertical="top"/>
    </xf>
    <xf numFmtId="164" fontId="1" fillId="0" borderId="12" xfId="2" applyNumberFormat="1" applyFont="1" applyBorder="1" applyAlignment="1">
      <alignment horizontal="left" vertical="top"/>
    </xf>
    <xf numFmtId="164" fontId="11" fillId="0" borderId="12" xfId="2" applyNumberFormat="1" applyFont="1" applyBorder="1" applyAlignment="1">
      <alignment horizontal="left" vertical="top"/>
    </xf>
    <xf numFmtId="165" fontId="1" fillId="0" borderId="12" xfId="2" applyNumberFormat="1" applyFont="1" applyFill="1" applyBorder="1" applyAlignment="1">
      <alignment horizontal="left" vertical="top"/>
    </xf>
    <xf numFmtId="164" fontId="1" fillId="0" borderId="14" xfId="2" applyNumberFormat="1" applyFont="1" applyFill="1" applyBorder="1" applyAlignment="1">
      <alignment horizontal="left" vertical="top"/>
    </xf>
    <xf numFmtId="0" fontId="1" fillId="0" borderId="42" xfId="0" applyFont="1" applyBorder="1" applyAlignment="1">
      <alignment horizontal="left" vertical="top"/>
    </xf>
    <xf numFmtId="164" fontId="1" fillId="0" borderId="13" xfId="2" applyNumberFormat="1" applyFont="1" applyBorder="1" applyAlignment="1">
      <alignment horizontal="left" vertical="top"/>
    </xf>
    <xf numFmtId="164" fontId="11" fillId="0" borderId="13" xfId="2" applyNumberFormat="1" applyFont="1" applyBorder="1" applyAlignment="1">
      <alignment horizontal="left" vertical="top"/>
    </xf>
    <xf numFmtId="0" fontId="3" fillId="0" borderId="10" xfId="0" applyFont="1" applyFill="1" applyBorder="1" applyAlignment="1">
      <alignment horizontal="left" vertical="top" wrapText="1"/>
    </xf>
    <xf numFmtId="168" fontId="0" fillId="0" borderId="0" xfId="0" applyNumberFormat="1" applyFill="1" applyBorder="1" applyAlignment="1">
      <alignment horizontal="left"/>
    </xf>
    <xf numFmtId="164" fontId="3" fillId="0" borderId="9" xfId="2" applyNumberFormat="1" applyFont="1" applyBorder="1" applyAlignment="1">
      <alignment horizontal="left" vertical="top"/>
    </xf>
    <xf numFmtId="164" fontId="17" fillId="0" borderId="9" xfId="2" applyNumberFormat="1" applyFont="1" applyBorder="1" applyAlignment="1">
      <alignment horizontal="left" vertical="top"/>
    </xf>
    <xf numFmtId="165" fontId="3" fillId="0" borderId="9" xfId="2" applyNumberFormat="1" applyFont="1" applyFill="1" applyBorder="1" applyAlignment="1">
      <alignment horizontal="left" vertical="top"/>
    </xf>
    <xf numFmtId="164" fontId="3" fillId="0" borderId="26" xfId="2" applyNumberFormat="1" applyFont="1" applyFill="1" applyBorder="1" applyAlignment="1">
      <alignment horizontal="left" vertical="top"/>
    </xf>
    <xf numFmtId="164" fontId="3" fillId="0" borderId="12" xfId="2" applyNumberFormat="1" applyFont="1" applyBorder="1" applyAlignment="1">
      <alignment horizontal="left" vertical="top"/>
    </xf>
    <xf numFmtId="164" fontId="17" fillId="0" borderId="12" xfId="2" applyNumberFormat="1" applyFont="1" applyBorder="1" applyAlignment="1">
      <alignment horizontal="left" vertical="top"/>
    </xf>
    <xf numFmtId="165" fontId="3" fillId="0" borderId="12" xfId="2" applyNumberFormat="1" applyFont="1" applyFill="1" applyBorder="1" applyAlignment="1">
      <alignment horizontal="left" vertical="top"/>
    </xf>
    <xf numFmtId="164" fontId="3" fillId="0" borderId="14" xfId="2" applyNumberFormat="1" applyFont="1" applyFill="1" applyBorder="1" applyAlignment="1">
      <alignment horizontal="left" vertical="top"/>
    </xf>
    <xf numFmtId="0" fontId="1" fillId="0" borderId="10" xfId="0" applyFont="1" applyBorder="1" applyAlignment="1">
      <alignment horizontal="left" vertical="top" wrapText="1"/>
    </xf>
    <xf numFmtId="164" fontId="3" fillId="0" borderId="13" xfId="2" applyNumberFormat="1" applyFont="1" applyBorder="1" applyAlignment="1">
      <alignment horizontal="left" vertical="top"/>
    </xf>
    <xf numFmtId="165" fontId="3" fillId="0" borderId="13" xfId="2" applyNumberFormat="1" applyFont="1" applyFill="1" applyBorder="1" applyAlignment="1">
      <alignment horizontal="left" vertical="top"/>
    </xf>
    <xf numFmtId="164" fontId="3" fillId="0" borderId="43" xfId="2" applyNumberFormat="1" applyFont="1" applyFill="1" applyBorder="1" applyAlignment="1">
      <alignment horizontal="left" vertical="top"/>
    </xf>
    <xf numFmtId="0" fontId="12" fillId="2" borderId="1" xfId="0" applyFont="1" applyFill="1" applyBorder="1" applyAlignment="1">
      <alignment wrapText="1"/>
    </xf>
    <xf numFmtId="0" fontId="12" fillId="0" borderId="49" xfId="0" applyFont="1" applyFill="1" applyBorder="1" applyAlignment="1">
      <alignment wrapText="1"/>
    </xf>
    <xf numFmtId="0" fontId="4" fillId="0" borderId="49" xfId="0" applyFont="1" applyFill="1" applyBorder="1"/>
    <xf numFmtId="0" fontId="3" fillId="0" borderId="4" xfId="0" applyFont="1" applyBorder="1" applyAlignment="1">
      <alignment horizontal="left" vertical="top" wrapText="1"/>
    </xf>
    <xf numFmtId="164" fontId="1" fillId="0" borderId="43" xfId="2" applyNumberFormat="1" applyFont="1" applyBorder="1" applyAlignment="1">
      <alignment horizontal="left" vertical="top"/>
    </xf>
    <xf numFmtId="0" fontId="3" fillId="0" borderId="10" xfId="0" applyFont="1" applyBorder="1" applyAlignment="1">
      <alignment horizontal="left" vertical="top"/>
    </xf>
    <xf numFmtId="165" fontId="1" fillId="0" borderId="12" xfId="2" applyNumberFormat="1" applyFont="1" applyBorder="1" applyAlignment="1">
      <alignment horizontal="left" vertical="top"/>
    </xf>
    <xf numFmtId="164" fontId="1" fillId="0" borderId="14" xfId="2" applyNumberFormat="1" applyFont="1" applyBorder="1" applyAlignment="1">
      <alignment horizontal="left" vertical="top"/>
    </xf>
    <xf numFmtId="164" fontId="1" fillId="0" borderId="11" xfId="2" applyNumberFormat="1" applyFont="1" applyBorder="1" applyAlignment="1">
      <alignment horizontal="left" vertical="top"/>
    </xf>
    <xf numFmtId="0" fontId="0" fillId="0" borderId="0" xfId="0" applyFill="1"/>
    <xf numFmtId="0" fontId="11" fillId="0" borderId="0" xfId="0" applyFont="1" applyBorder="1" applyAlignment="1">
      <alignment vertical="top" wrapText="1"/>
    </xf>
    <xf numFmtId="0" fontId="0" fillId="0" borderId="0" xfId="0"/>
    <xf numFmtId="0" fontId="3" fillId="4" borderId="0" xfId="3" applyFill="1"/>
    <xf numFmtId="164" fontId="1" fillId="4" borderId="12" xfId="2" applyNumberFormat="1" applyFont="1" applyFill="1" applyBorder="1" applyAlignment="1">
      <alignment horizontal="left" vertical="top"/>
    </xf>
    <xf numFmtId="0" fontId="1" fillId="0" borderId="4" xfId="0" applyFont="1" applyBorder="1" applyAlignment="1">
      <alignment horizontal="left" vertical="top" wrapText="1"/>
    </xf>
    <xf numFmtId="0" fontId="1" fillId="0" borderId="15" xfId="0" applyFont="1" applyBorder="1" applyAlignment="1">
      <alignment horizontal="left" vertical="top"/>
    </xf>
    <xf numFmtId="164" fontId="1" fillId="0" borderId="16" xfId="2" applyNumberFormat="1" applyFont="1" applyBorder="1" applyAlignment="1">
      <alignment horizontal="left" vertical="top"/>
    </xf>
    <xf numFmtId="0" fontId="0" fillId="0" borderId="0" xfId="0" applyFill="1"/>
    <xf numFmtId="0" fontId="11" fillId="0" borderId="0" xfId="0" applyFont="1" applyBorder="1" applyAlignment="1">
      <alignment vertical="top" wrapText="1"/>
    </xf>
    <xf numFmtId="0" fontId="0" fillId="0" borderId="0" xfId="0"/>
    <xf numFmtId="164" fontId="1" fillId="0" borderId="12" xfId="2" applyNumberFormat="1" applyFont="1" applyFill="1" applyBorder="1" applyAlignment="1">
      <alignment horizontal="left" vertical="top"/>
    </xf>
    <xf numFmtId="0" fontId="0" fillId="0" borderId="0" xfId="0" applyFill="1"/>
    <xf numFmtId="0" fontId="11" fillId="0" borderId="0" xfId="0" applyFont="1" applyBorder="1" applyAlignment="1">
      <alignment vertical="top" wrapText="1"/>
    </xf>
    <xf numFmtId="0" fontId="0" fillId="0" borderId="0" xfId="0"/>
    <xf numFmtId="164" fontId="1" fillId="0" borderId="13" xfId="2" applyNumberFormat="1" applyFont="1" applyFill="1" applyBorder="1" applyAlignment="1">
      <alignment horizontal="left" vertical="top"/>
    </xf>
    <xf numFmtId="0" fontId="0" fillId="0" borderId="0" xfId="0"/>
    <xf numFmtId="0" fontId="0" fillId="0" borderId="0" xfId="0" applyFill="1"/>
    <xf numFmtId="0" fontId="11" fillId="0" borderId="0" xfId="0" applyFont="1" applyBorder="1" applyAlignment="1">
      <alignment vertical="top" wrapText="1"/>
    </xf>
    <xf numFmtId="0" fontId="0" fillId="0" borderId="0" xfId="0"/>
    <xf numFmtId="164" fontId="11" fillId="0" borderId="13" xfId="2" applyNumberFormat="1" applyFont="1" applyFill="1" applyBorder="1" applyAlignment="1">
      <alignment horizontal="left" vertical="top"/>
    </xf>
    <xf numFmtId="0" fontId="3" fillId="0" borderId="10" xfId="3" applyFont="1" applyFill="1" applyBorder="1" applyAlignment="1">
      <alignment horizontal="left" vertical="top" wrapText="1"/>
    </xf>
    <xf numFmtId="0" fontId="1" fillId="0" borderId="11" xfId="0" applyFont="1" applyFill="1" applyBorder="1" applyAlignment="1">
      <alignment horizontal="left" vertical="top"/>
    </xf>
    <xf numFmtId="0" fontId="4" fillId="0" borderId="0" xfId="0" applyFont="1" applyBorder="1" applyAlignment="1">
      <alignment horizontal="left" wrapText="1"/>
    </xf>
    <xf numFmtId="164" fontId="3" fillId="0" borderId="13" xfId="2" applyNumberFormat="1" applyFont="1" applyFill="1" applyBorder="1" applyAlignment="1">
      <alignment horizontal="left" vertical="top"/>
    </xf>
    <xf numFmtId="0" fontId="0" fillId="0" borderId="0" xfId="0" applyFill="1"/>
    <xf numFmtId="0" fontId="11" fillId="0" borderId="0" xfId="0" applyFont="1" applyBorder="1" applyAlignment="1">
      <alignment vertical="top" wrapText="1"/>
    </xf>
    <xf numFmtId="0" fontId="0" fillId="0" borderId="0" xfId="0" applyFill="1"/>
    <xf numFmtId="0" fontId="11" fillId="0" borderId="0" xfId="0" applyFont="1" applyBorder="1" applyAlignment="1">
      <alignment vertical="top" wrapText="1"/>
    </xf>
    <xf numFmtId="0" fontId="24" fillId="11" borderId="50" xfId="39" applyFill="1" applyBorder="1" applyAlignment="1" applyProtection="1">
      <alignment vertical="top"/>
    </xf>
    <xf numFmtId="0" fontId="0" fillId="11" borderId="50" xfId="0" applyFill="1" applyBorder="1" applyAlignment="1">
      <alignment horizontal="left" vertical="top" wrapText="1"/>
    </xf>
    <xf numFmtId="0" fontId="23" fillId="11" borderId="50" xfId="0" applyFont="1" applyFill="1" applyBorder="1"/>
    <xf numFmtId="4" fontId="23" fillId="11" borderId="50" xfId="0" applyNumberFormat="1" applyFont="1" applyFill="1" applyBorder="1"/>
    <xf numFmtId="0" fontId="24" fillId="10" borderId="50" xfId="39" applyFill="1" applyBorder="1" applyAlignment="1" applyProtection="1">
      <alignment vertical="top"/>
    </xf>
    <xf numFmtId="0" fontId="0" fillId="10" borderId="50" xfId="0" applyFill="1" applyBorder="1" applyAlignment="1">
      <alignment horizontal="left" vertical="top" wrapText="1"/>
    </xf>
    <xf numFmtId="0" fontId="23" fillId="10" borderId="50" xfId="0" applyFont="1" applyFill="1" applyBorder="1"/>
    <xf numFmtId="4" fontId="23" fillId="10" borderId="50" xfId="0" applyNumberFormat="1" applyFont="1" applyFill="1" applyBorder="1"/>
    <xf numFmtId="168" fontId="23" fillId="10" borderId="50" xfId="0" applyNumberFormat="1" applyFont="1" applyFill="1" applyBorder="1"/>
    <xf numFmtId="2" fontId="23" fillId="10" borderId="50" xfId="0" applyNumberFormat="1" applyFont="1" applyFill="1" applyBorder="1"/>
    <xf numFmtId="0" fontId="24" fillId="10" borderId="50" xfId="39" applyFill="1" applyBorder="1" applyAlignment="1" applyProtection="1">
      <alignment horizontal="left" vertical="top" wrapText="1"/>
    </xf>
    <xf numFmtId="0" fontId="23" fillId="0" borderId="50" xfId="0" applyFont="1" applyBorder="1" applyAlignment="1">
      <alignment horizontal="left" vertical="top" wrapText="1"/>
    </xf>
    <xf numFmtId="0" fontId="23" fillId="0" borderId="50" xfId="0" applyFont="1" applyBorder="1"/>
    <xf numFmtId="168" fontId="23" fillId="0" borderId="50" xfId="0" applyNumberFormat="1" applyFont="1" applyBorder="1"/>
    <xf numFmtId="0" fontId="0" fillId="11" borderId="0" xfId="0" applyFill="1" applyBorder="1"/>
    <xf numFmtId="0" fontId="0" fillId="11" borderId="35" xfId="0" applyFill="1" applyBorder="1"/>
    <xf numFmtId="0" fontId="0" fillId="10" borderId="0" xfId="0" applyFill="1" applyBorder="1"/>
    <xf numFmtId="0" fontId="0" fillId="10" borderId="29" xfId="0" applyFill="1" applyBorder="1"/>
    <xf numFmtId="0" fontId="0" fillId="11" borderId="29" xfId="0" applyFill="1" applyBorder="1"/>
    <xf numFmtId="0" fontId="0" fillId="10" borderId="35" xfId="0" applyFill="1" applyBorder="1"/>
    <xf numFmtId="0" fontId="23" fillId="10" borderId="0" xfId="0" applyFont="1" applyFill="1" applyBorder="1" applyAlignment="1">
      <alignment vertical="top"/>
    </xf>
    <xf numFmtId="0" fontId="23" fillId="11" borderId="0" xfId="0" applyFont="1" applyFill="1" applyBorder="1" applyAlignment="1">
      <alignment vertical="top"/>
    </xf>
    <xf numFmtId="0" fontId="23" fillId="9" borderId="50" xfId="0" applyFont="1" applyFill="1" applyBorder="1" applyAlignment="1">
      <alignment vertical="top"/>
    </xf>
    <xf numFmtId="0" fontId="24" fillId="12" borderId="50" xfId="39" applyFill="1" applyBorder="1" applyAlignment="1" applyProtection="1">
      <alignment horizontal="left" vertical="top"/>
    </xf>
    <xf numFmtId="0" fontId="0" fillId="12" borderId="50" xfId="0" applyFill="1" applyBorder="1" applyAlignment="1">
      <alignment horizontal="left" vertical="top" wrapText="1"/>
    </xf>
    <xf numFmtId="0" fontId="0" fillId="12" borderId="50" xfId="0" applyFill="1" applyBorder="1"/>
    <xf numFmtId="168" fontId="0" fillId="12" borderId="50" xfId="0" applyNumberFormat="1" applyFill="1" applyBorder="1"/>
    <xf numFmtId="0" fontId="24" fillId="12" borderId="50" xfId="39" applyFill="1" applyBorder="1" applyAlignment="1" applyProtection="1">
      <alignment vertical="top"/>
    </xf>
    <xf numFmtId="0" fontId="0" fillId="0" borderId="0" xfId="0" applyFill="1"/>
    <xf numFmtId="0" fontId="4" fillId="0" borderId="0" xfId="0" applyFont="1" applyFill="1"/>
    <xf numFmtId="0" fontId="0" fillId="0" borderId="0" xfId="0" applyFill="1" applyAlignment="1">
      <alignment horizontal="left"/>
    </xf>
    <xf numFmtId="4" fontId="0" fillId="0" borderId="0" xfId="0" applyNumberFormat="1" applyFill="1" applyAlignment="1">
      <alignment horizontal="right"/>
    </xf>
    <xf numFmtId="4" fontId="4" fillId="0" borderId="0" xfId="0" applyNumberFormat="1" applyFont="1" applyFill="1" applyAlignment="1">
      <alignment horizontal="right"/>
    </xf>
    <xf numFmtId="9" fontId="0" fillId="0" borderId="0" xfId="0" applyNumberFormat="1" applyFill="1" applyAlignment="1">
      <alignment horizontal="center"/>
    </xf>
    <xf numFmtId="0" fontId="0" fillId="0" borderId="0" xfId="0" applyFill="1" applyAlignment="1">
      <alignment horizontal="center"/>
    </xf>
    <xf numFmtId="1" fontId="0" fillId="0" borderId="0" xfId="0" quotePrefix="1" applyNumberFormat="1" applyFill="1" applyAlignment="1">
      <alignment horizontal="center"/>
    </xf>
    <xf numFmtId="9" fontId="25" fillId="0" borderId="0" xfId="40" applyFont="1" applyFill="1" applyAlignment="1">
      <alignment horizontal="center"/>
    </xf>
    <xf numFmtId="167" fontId="25" fillId="0" borderId="0" xfId="40" applyNumberFormat="1" applyFont="1" applyFill="1" applyAlignment="1">
      <alignment horizontal="center"/>
    </xf>
    <xf numFmtId="0" fontId="0" fillId="0" borderId="0" xfId="0" applyFill="1" applyAlignment="1">
      <alignment horizontal="right"/>
    </xf>
    <xf numFmtId="2" fontId="3" fillId="0" borderId="0" xfId="0" applyNumberFormat="1" applyFont="1" applyFill="1" applyAlignment="1">
      <alignment horizontal="right"/>
    </xf>
    <xf numFmtId="3" fontId="0" fillId="0" borderId="0" xfId="0" applyNumberFormat="1" applyFill="1" applyAlignment="1">
      <alignment horizontal="center"/>
    </xf>
    <xf numFmtId="3" fontId="0" fillId="0" borderId="0" xfId="0" applyNumberFormat="1" applyFill="1" applyAlignment="1">
      <alignment horizontal="right"/>
    </xf>
    <xf numFmtId="2" fontId="0" fillId="0" borderId="0" xfId="0" applyNumberFormat="1" applyFill="1" applyAlignment="1">
      <alignment horizontal="right"/>
    </xf>
    <xf numFmtId="4" fontId="3" fillId="0" borderId="0" xfId="0" applyNumberFormat="1" applyFont="1" applyFill="1" applyAlignment="1">
      <alignment horizontal="right"/>
    </xf>
    <xf numFmtId="0" fontId="0" fillId="0" borderId="0" xfId="0" applyFill="1" applyAlignment="1">
      <alignment vertical="center"/>
    </xf>
    <xf numFmtId="2" fontId="0" fillId="0" borderId="0" xfId="0" applyNumberFormat="1" applyFill="1"/>
    <xf numFmtId="14" fontId="0" fillId="0" borderId="0" xfId="0" applyNumberFormat="1" applyFill="1"/>
    <xf numFmtId="0" fontId="0" fillId="0" borderId="0" xfId="0" applyFill="1" applyAlignment="1">
      <alignment vertical="center" wrapText="1"/>
    </xf>
    <xf numFmtId="3" fontId="0" fillId="0" borderId="0" xfId="0" applyNumberFormat="1" applyFill="1"/>
    <xf numFmtId="4" fontId="0" fillId="0" borderId="0" xfId="0" applyNumberFormat="1" applyFill="1"/>
    <xf numFmtId="0" fontId="0" fillId="0" borderId="0" xfId="0" applyFill="1" applyAlignment="1"/>
    <xf numFmtId="0" fontId="0" fillId="0" borderId="0" xfId="0" applyFill="1" applyAlignment="1">
      <alignment wrapText="1"/>
    </xf>
    <xf numFmtId="0" fontId="4" fillId="0" borderId="0" xfId="0" applyFont="1" applyFill="1" applyAlignment="1">
      <alignment horizontal="center"/>
    </xf>
    <xf numFmtId="0" fontId="7" fillId="6" borderId="0" xfId="0" applyFont="1" applyFill="1" applyAlignment="1">
      <alignment horizontal="center"/>
    </xf>
    <xf numFmtId="0" fontId="7" fillId="7" borderId="0" xfId="0" applyFont="1" applyFill="1" applyAlignment="1">
      <alignment horizontal="center"/>
    </xf>
    <xf numFmtId="0" fontId="7" fillId="8" borderId="0" xfId="0" applyFont="1" applyFill="1" applyAlignment="1">
      <alignment horizontal="center"/>
    </xf>
    <xf numFmtId="0" fontId="0" fillId="0" borderId="29" xfId="0" applyBorder="1" applyAlignment="1">
      <alignment horizontal="left" vertical="top" wrapText="1"/>
    </xf>
    <xf numFmtId="0" fontId="0" fillId="0" borderId="0" xfId="0" applyBorder="1" applyAlignment="1">
      <alignment horizontal="left" vertical="top" wrapText="1"/>
    </xf>
    <xf numFmtId="0" fontId="0" fillId="0" borderId="35" xfId="0" applyBorder="1" applyAlignment="1">
      <alignment horizontal="left" vertical="top" wrapText="1"/>
    </xf>
    <xf numFmtId="0" fontId="23" fillId="0" borderId="29" xfId="0" quotePrefix="1" applyFont="1" applyBorder="1" applyAlignment="1">
      <alignment horizontal="center" vertical="center" wrapText="1"/>
    </xf>
    <xf numFmtId="0" fontId="23" fillId="0" borderId="0" xfId="0" applyFont="1" applyBorder="1" applyAlignment="1">
      <alignment horizontal="center" vertical="center" wrapText="1"/>
    </xf>
    <xf numFmtId="0" fontId="23" fillId="0" borderId="35" xfId="0" applyFont="1" applyBorder="1" applyAlignment="1">
      <alignment horizontal="center" vertical="center" wrapText="1"/>
    </xf>
    <xf numFmtId="16" fontId="23" fillId="0" borderId="0" xfId="0" quotePrefix="1" applyNumberFormat="1" applyFont="1" applyBorder="1" applyAlignment="1">
      <alignment horizontal="center" vertical="center" wrapText="1"/>
    </xf>
    <xf numFmtId="0" fontId="0" fillId="0" borderId="0" xfId="0" applyBorder="1" applyAlignment="1">
      <alignment vertical="top" wrapText="1"/>
    </xf>
    <xf numFmtId="0" fontId="0" fillId="0" borderId="35" xfId="0" applyBorder="1" applyAlignment="1">
      <alignment vertical="top" wrapText="1"/>
    </xf>
    <xf numFmtId="0" fontId="5" fillId="3" borderId="27" xfId="0" applyFont="1" applyFill="1" applyBorder="1" applyAlignment="1">
      <alignment horizontal="left" wrapText="1"/>
    </xf>
    <xf numFmtId="0" fontId="5" fillId="3" borderId="31" xfId="0" applyFont="1" applyFill="1" applyBorder="1" applyAlignment="1">
      <alignment horizontal="left" wrapText="1"/>
    </xf>
    <xf numFmtId="0" fontId="29" fillId="0" borderId="28" xfId="0" applyFont="1" applyBorder="1" applyAlignment="1">
      <alignment horizontal="left" vertical="top" wrapText="1"/>
    </xf>
    <xf numFmtId="0" fontId="28" fillId="0" borderId="29" xfId="0" applyFont="1" applyBorder="1" applyAlignment="1">
      <alignment wrapText="1"/>
    </xf>
    <xf numFmtId="0" fontId="28" fillId="0" borderId="30" xfId="0" applyFont="1" applyBorder="1" applyAlignment="1">
      <alignment wrapText="1"/>
    </xf>
    <xf numFmtId="0" fontId="28" fillId="0" borderId="32" xfId="0" applyFont="1" applyBorder="1" applyAlignment="1">
      <alignment wrapText="1"/>
    </xf>
    <xf numFmtId="0" fontId="28" fillId="0" borderId="0" xfId="0" applyFont="1" applyBorder="1" applyAlignment="1">
      <alignment wrapText="1"/>
    </xf>
    <xf numFmtId="0" fontId="28" fillId="0" borderId="33" xfId="0" applyFont="1" applyBorder="1" applyAlignment="1">
      <alignment wrapText="1"/>
    </xf>
    <xf numFmtId="0" fontId="28" fillId="0" borderId="34" xfId="0" applyFont="1" applyBorder="1" applyAlignment="1">
      <alignment wrapText="1"/>
    </xf>
    <xf numFmtId="0" fontId="28" fillId="0" borderId="35" xfId="0" applyFont="1" applyBorder="1" applyAlignment="1">
      <alignment wrapText="1"/>
    </xf>
    <xf numFmtId="0" fontId="28" fillId="0" borderId="36" xfId="0" applyFont="1" applyBorder="1" applyAlignment="1">
      <alignment wrapText="1"/>
    </xf>
    <xf numFmtId="0" fontId="11" fillId="0" borderId="0" xfId="23" applyFont="1" applyBorder="1" applyAlignment="1">
      <alignment vertical="top" wrapText="1"/>
    </xf>
    <xf numFmtId="0" fontId="5" fillId="3" borderId="27" xfId="0" applyFont="1" applyFill="1" applyBorder="1" applyAlignment="1"/>
    <xf numFmtId="0" fontId="5" fillId="3" borderId="31" xfId="0" applyFont="1" applyFill="1" applyBorder="1" applyAlignment="1"/>
    <xf numFmtId="0" fontId="28" fillId="0" borderId="29" xfId="0" applyFont="1" applyBorder="1" applyAlignment="1">
      <alignment vertical="top" wrapText="1"/>
    </xf>
    <xf numFmtId="0" fontId="28" fillId="0" borderId="30" xfId="0" applyFont="1" applyBorder="1" applyAlignment="1">
      <alignment vertical="top" wrapText="1"/>
    </xf>
    <xf numFmtId="0" fontId="28" fillId="0" borderId="32" xfId="0" applyFont="1" applyBorder="1" applyAlignment="1">
      <alignment vertical="top" wrapText="1"/>
    </xf>
    <xf numFmtId="0" fontId="28" fillId="0" borderId="0" xfId="0" applyFont="1" applyBorder="1" applyAlignment="1">
      <alignment vertical="top" wrapText="1"/>
    </xf>
    <xf numFmtId="0" fontId="28" fillId="0" borderId="33" xfId="0" applyFont="1" applyBorder="1" applyAlignment="1">
      <alignment vertical="top" wrapText="1"/>
    </xf>
    <xf numFmtId="0" fontId="28" fillId="0" borderId="34" xfId="0" applyFont="1" applyBorder="1" applyAlignment="1">
      <alignment vertical="top" wrapText="1"/>
    </xf>
    <xf numFmtId="0" fontId="28" fillId="0" borderId="35" xfId="0" applyFont="1" applyBorder="1" applyAlignment="1">
      <alignment vertical="top" wrapText="1"/>
    </xf>
    <xf numFmtId="0" fontId="28" fillId="0" borderId="36" xfId="0" applyFont="1" applyBorder="1" applyAlignment="1">
      <alignment vertical="top" wrapText="1"/>
    </xf>
    <xf numFmtId="0" fontId="11" fillId="0" borderId="0" xfId="0" applyFont="1" applyBorder="1" applyAlignment="1">
      <alignment vertical="top" wrapText="1"/>
    </xf>
  </cellXfs>
  <cellStyles count="41">
    <cellStyle name="Collegamento ipertestuale" xfId="39" builtinId="8"/>
    <cellStyle name="Euro" xfId="7"/>
    <cellStyle name="Migliaia" xfId="1" builtinId="3"/>
    <cellStyle name="Migliaia [0]" xfId="2" builtinId="6"/>
    <cellStyle name="Migliaia [0] 2" xfId="4"/>
    <cellStyle name="Migliaia [0] 2 2" xfId="6"/>
    <cellStyle name="Migliaia [0] 2 2 2" xfId="25"/>
    <cellStyle name="Migliaia [0] 2 3" xfId="17"/>
    <cellStyle name="Migliaia [0] 3" xfId="27"/>
    <cellStyle name="Migliaia [0] 4" xfId="29"/>
    <cellStyle name="Migliaia [0] 5" xfId="34"/>
    <cellStyle name="Migliaia [0] 6" xfId="37"/>
    <cellStyle name="Migliaia 2" xfId="5"/>
    <cellStyle name="Migliaia 2 2" xfId="15"/>
    <cellStyle name="Migliaia 2 2 2" xfId="26"/>
    <cellStyle name="Migliaia 2 3" xfId="18"/>
    <cellStyle name="Migliaia 3" xfId="8"/>
    <cellStyle name="Migliaia 4" xfId="9"/>
    <cellStyle name="Migliaia 4 2" xfId="21"/>
    <cellStyle name="Migliaia 5" xfId="10"/>
    <cellStyle name="Migliaia 6" xfId="11"/>
    <cellStyle name="Migliaia 6 2" xfId="22"/>
    <cellStyle name="Migliaia 7" xfId="31"/>
    <cellStyle name="Migliaia 7 2" xfId="32"/>
    <cellStyle name="Migliaia 7 3" xfId="35"/>
    <cellStyle name="Migliaia 8" xfId="38"/>
    <cellStyle name="Normale" xfId="0" builtinId="0"/>
    <cellStyle name="Normale 2" xfId="12"/>
    <cellStyle name="Normale 2 2" xfId="14"/>
    <cellStyle name="Normale 2 2 2" xfId="23"/>
    <cellStyle name="Normale 2 3" xfId="20"/>
    <cellStyle name="Normale 3" xfId="3"/>
    <cellStyle name="Normale 3 2" xfId="16"/>
    <cellStyle name="Normale 3 2 2" xfId="30"/>
    <cellStyle name="Normale 4" xfId="24"/>
    <cellStyle name="Normale 5" xfId="28"/>
    <cellStyle name="Normale 6" xfId="33"/>
    <cellStyle name="Normale 7" xfId="36"/>
    <cellStyle name="Percentuale" xfId="40" builtinId="5"/>
    <cellStyle name="Percentuale 2" xfId="13"/>
    <cellStyle name="Valuta 2" xfId="19"/>
  </cellStyles>
  <dxfs count="0"/>
  <tableStyles count="0" defaultTableStyle="TableStyleMedium9" defaultPivotStyle="PivotStyleLight16"/>
  <colors>
    <mruColors>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3" Type="http://schemas.openxmlformats.org/officeDocument/2006/relationships/hyperlink" Target="../../../Archivio/Documenti%20Modello/prezzi/prezzario%20segnaletica/segnaletica%20ANAS/Offerte/Costi%20segnaletica%20integrativa%20e%20luminosa.xlsx" TargetMode="External"/><Relationship Id="rId2" Type="http://schemas.openxmlformats.org/officeDocument/2006/relationships/hyperlink" Target="../../../Archivio/Documenti%20Modello/prezzi/prezzario%20segnaletica/segnaletica%20ANAS/Offerte/Pannello%20su%20carrello.pdf" TargetMode="External"/><Relationship Id="rId1" Type="http://schemas.openxmlformats.org/officeDocument/2006/relationships/hyperlink" Target="../../../Archivio/Documenti%20Modello/prezzi/prezzario%20segnaletica/segnaletica%20ANAS/Offerte/Pannello%20su%20carrello.pdf" TargetMode="External"/><Relationship Id="rId4"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22.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4.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26.bin"/></Relationships>
</file>

<file path=xl/worksheets/_rels/sheet35.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27.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9.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0.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32.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4.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36.bin"/></Relationships>
</file>

<file path=xl/worksheets/_rels/sheet45.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37.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4.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41.bin"/></Relationships>
</file>

<file path=xl/worksheets/_rels/sheet55.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42.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Archivio/Documenti%20Modello/prezzi/prezzario%20segnaletica/segnaletica%20ANAS/151123%20BSIC000-3C.xlsx" TargetMode="External"/><Relationship Id="rId1" Type="http://schemas.openxmlformats.org/officeDocument/2006/relationships/hyperlink" Target="../../../Archivio/Documenti%20Modello/prezzi/prezzario%20segnaletica/segnaletica%20ANAS/151123%20BSIC000-3C.xlsx" TargetMode="External"/></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B1:F7"/>
  <sheetViews>
    <sheetView zoomScale="70" zoomScaleNormal="70" workbookViewId="0">
      <pane ySplit="2" topLeftCell="A3" activePane="bottomLeft" state="frozen"/>
      <selection activeCell="AB21" sqref="AB21:AF21"/>
      <selection pane="bottomLeft" activeCell="AB21" sqref="AB21:AF21"/>
    </sheetView>
  </sheetViews>
  <sheetFormatPr defaultRowHeight="15" x14ac:dyDescent="0.25"/>
  <cols>
    <col min="1" max="1" width="3.7109375" style="184" customWidth="1"/>
    <col min="2" max="2" width="18.7109375" style="184" customWidth="1"/>
    <col min="3" max="3" width="100.7109375" style="199" customWidth="1"/>
    <col min="4" max="4" width="10.7109375" style="184" customWidth="1"/>
    <col min="5" max="5" width="10.7109375" style="187" customWidth="1"/>
    <col min="6" max="6" width="18.28515625" style="184" customWidth="1"/>
    <col min="7" max="16384" width="9.140625" style="184"/>
  </cols>
  <sheetData>
    <row r="1" spans="2:6" ht="15.75" thickBot="1" x14ac:dyDescent="0.3"/>
    <row r="2" spans="2:6" ht="15.75" thickBot="1" x14ac:dyDescent="0.3">
      <c r="B2" s="189" t="s">
        <v>96</v>
      </c>
      <c r="C2" s="189" t="s">
        <v>40</v>
      </c>
      <c r="D2" s="189" t="s">
        <v>4</v>
      </c>
      <c r="E2" s="190" t="s">
        <v>6</v>
      </c>
      <c r="F2" s="206" t="s">
        <v>25</v>
      </c>
    </row>
    <row r="3" spans="2:6" ht="90" x14ac:dyDescent="0.25">
      <c r="B3" s="182" t="s">
        <v>149</v>
      </c>
      <c r="C3" s="200" t="s">
        <v>151</v>
      </c>
      <c r="D3" s="182" t="s">
        <v>104</v>
      </c>
      <c r="E3" s="201">
        <v>2.16</v>
      </c>
      <c r="F3" s="207"/>
    </row>
    <row r="4" spans="2:6" ht="90" x14ac:dyDescent="0.25">
      <c r="B4" s="202" t="s">
        <v>152</v>
      </c>
      <c r="C4" s="203" t="s">
        <v>150</v>
      </c>
      <c r="D4" s="202" t="s">
        <v>104</v>
      </c>
      <c r="E4" s="204">
        <v>2.38</v>
      </c>
      <c r="F4" s="208"/>
    </row>
    <row r="5" spans="2:6" ht="45" x14ac:dyDescent="0.25">
      <c r="B5" s="202" t="s">
        <v>154</v>
      </c>
      <c r="C5" s="203" t="s">
        <v>153</v>
      </c>
      <c r="D5" s="202" t="s">
        <v>104</v>
      </c>
      <c r="E5" s="204">
        <v>0.66</v>
      </c>
      <c r="F5" s="208"/>
    </row>
    <row r="6" spans="2:6" ht="30" x14ac:dyDescent="0.25">
      <c r="B6" s="202" t="s">
        <v>156</v>
      </c>
      <c r="C6" s="203" t="s">
        <v>155</v>
      </c>
      <c r="D6" s="202" t="s">
        <v>104</v>
      </c>
      <c r="E6" s="204">
        <v>0.56999999999999995</v>
      </c>
      <c r="F6" s="208"/>
    </row>
    <row r="7" spans="2:6" ht="30" x14ac:dyDescent="0.25">
      <c r="B7" s="202" t="s">
        <v>157</v>
      </c>
      <c r="C7" s="203" t="s">
        <v>158</v>
      </c>
      <c r="D7" s="202" t="s">
        <v>104</v>
      </c>
      <c r="E7" s="204">
        <v>0.99</v>
      </c>
      <c r="F7" s="208"/>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79998168889431442"/>
  </sheetPr>
  <dimension ref="B1:N53"/>
  <sheetViews>
    <sheetView view="pageBreakPreview" topLeftCell="A25" zoomScale="85" zoomScaleNormal="85" zoomScaleSheetLayoutView="85" workbookViewId="0">
      <selection activeCell="B2" sqref="B2:B3"/>
    </sheetView>
  </sheetViews>
  <sheetFormatPr defaultRowHeight="15" x14ac:dyDescent="0.25"/>
  <cols>
    <col min="1" max="1" width="3.7109375" style="272" customWidth="1"/>
    <col min="2" max="2" width="15.7109375" style="272" customWidth="1"/>
    <col min="3" max="3" width="80.7109375" style="272" customWidth="1"/>
    <col min="4" max="4" width="8.7109375" style="6" customWidth="1"/>
    <col min="5" max="5" width="9.85546875" style="112" customWidth="1"/>
    <col min="6" max="9" width="10.7109375" style="112" customWidth="1"/>
    <col min="10" max="10" width="3.7109375" style="272" customWidth="1"/>
    <col min="11" max="257" width="9.140625" style="272"/>
    <col min="258" max="258" width="13.7109375" style="272" customWidth="1"/>
    <col min="259" max="259" width="42.7109375" style="272" bestFit="1" customWidth="1"/>
    <col min="260" max="260" width="8.7109375" style="272" customWidth="1"/>
    <col min="261" max="261" width="9.85546875" style="272" customWidth="1"/>
    <col min="262" max="265" width="10.7109375" style="272" customWidth="1"/>
    <col min="266" max="266" width="3.7109375" style="272" customWidth="1"/>
    <col min="267" max="513" width="9.140625" style="272"/>
    <col min="514" max="514" width="13.7109375" style="272" customWidth="1"/>
    <col min="515" max="515" width="42.7109375" style="272" bestFit="1" customWidth="1"/>
    <col min="516" max="516" width="8.7109375" style="272" customWidth="1"/>
    <col min="517" max="517" width="9.85546875" style="272" customWidth="1"/>
    <col min="518" max="521" width="10.7109375" style="272" customWidth="1"/>
    <col min="522" max="522" width="3.7109375" style="272" customWidth="1"/>
    <col min="523" max="769" width="9.140625" style="272"/>
    <col min="770" max="770" width="13.7109375" style="272" customWidth="1"/>
    <col min="771" max="771" width="42.7109375" style="272" bestFit="1" customWidth="1"/>
    <col min="772" max="772" width="8.7109375" style="272" customWidth="1"/>
    <col min="773" max="773" width="9.85546875" style="272" customWidth="1"/>
    <col min="774" max="777" width="10.7109375" style="272" customWidth="1"/>
    <col min="778" max="778" width="3.7109375" style="272" customWidth="1"/>
    <col min="779" max="1025" width="9.140625" style="272"/>
    <col min="1026" max="1026" width="13.7109375" style="272" customWidth="1"/>
    <col min="1027" max="1027" width="42.7109375" style="272" bestFit="1" customWidth="1"/>
    <col min="1028" max="1028" width="8.7109375" style="272" customWidth="1"/>
    <col min="1029" max="1029" width="9.85546875" style="272" customWidth="1"/>
    <col min="1030" max="1033" width="10.7109375" style="272" customWidth="1"/>
    <col min="1034" max="1034" width="3.7109375" style="272" customWidth="1"/>
    <col min="1035" max="1281" width="9.140625" style="272"/>
    <col min="1282" max="1282" width="13.7109375" style="272" customWidth="1"/>
    <col min="1283" max="1283" width="42.7109375" style="272" bestFit="1" customWidth="1"/>
    <col min="1284" max="1284" width="8.7109375" style="272" customWidth="1"/>
    <col min="1285" max="1285" width="9.85546875" style="272" customWidth="1"/>
    <col min="1286" max="1289" width="10.7109375" style="272" customWidth="1"/>
    <col min="1290" max="1290" width="3.7109375" style="272" customWidth="1"/>
    <col min="1291" max="1537" width="9.140625" style="272"/>
    <col min="1538" max="1538" width="13.7109375" style="272" customWidth="1"/>
    <col min="1539" max="1539" width="42.7109375" style="272" bestFit="1" customWidth="1"/>
    <col min="1540" max="1540" width="8.7109375" style="272" customWidth="1"/>
    <col min="1541" max="1541" width="9.85546875" style="272" customWidth="1"/>
    <col min="1542" max="1545" width="10.7109375" style="272" customWidth="1"/>
    <col min="1546" max="1546" width="3.7109375" style="272" customWidth="1"/>
    <col min="1547" max="1793" width="9.140625" style="272"/>
    <col min="1794" max="1794" width="13.7109375" style="272" customWidth="1"/>
    <col min="1795" max="1795" width="42.7109375" style="272" bestFit="1" customWidth="1"/>
    <col min="1796" max="1796" width="8.7109375" style="272" customWidth="1"/>
    <col min="1797" max="1797" width="9.85546875" style="272" customWidth="1"/>
    <col min="1798" max="1801" width="10.7109375" style="272" customWidth="1"/>
    <col min="1802" max="1802" width="3.7109375" style="272" customWidth="1"/>
    <col min="1803" max="2049" width="9.140625" style="272"/>
    <col min="2050" max="2050" width="13.7109375" style="272" customWidth="1"/>
    <col min="2051" max="2051" width="42.7109375" style="272" bestFit="1" customWidth="1"/>
    <col min="2052" max="2052" width="8.7109375" style="272" customWidth="1"/>
    <col min="2053" max="2053" width="9.85546875" style="272" customWidth="1"/>
    <col min="2054" max="2057" width="10.7109375" style="272" customWidth="1"/>
    <col min="2058" max="2058" width="3.7109375" style="272" customWidth="1"/>
    <col min="2059" max="2305" width="9.140625" style="272"/>
    <col min="2306" max="2306" width="13.7109375" style="272" customWidth="1"/>
    <col min="2307" max="2307" width="42.7109375" style="272" bestFit="1" customWidth="1"/>
    <col min="2308" max="2308" width="8.7109375" style="272" customWidth="1"/>
    <col min="2309" max="2309" width="9.85546875" style="272" customWidth="1"/>
    <col min="2310" max="2313" width="10.7109375" style="272" customWidth="1"/>
    <col min="2314" max="2314" width="3.7109375" style="272" customWidth="1"/>
    <col min="2315" max="2561" width="9.140625" style="272"/>
    <col min="2562" max="2562" width="13.7109375" style="272" customWidth="1"/>
    <col min="2563" max="2563" width="42.7109375" style="272" bestFit="1" customWidth="1"/>
    <col min="2564" max="2564" width="8.7109375" style="272" customWidth="1"/>
    <col min="2565" max="2565" width="9.85546875" style="272" customWidth="1"/>
    <col min="2566" max="2569" width="10.7109375" style="272" customWidth="1"/>
    <col min="2570" max="2570" width="3.7109375" style="272" customWidth="1"/>
    <col min="2571" max="2817" width="9.140625" style="272"/>
    <col min="2818" max="2818" width="13.7109375" style="272" customWidth="1"/>
    <col min="2819" max="2819" width="42.7109375" style="272" bestFit="1" customWidth="1"/>
    <col min="2820" max="2820" width="8.7109375" style="272" customWidth="1"/>
    <col min="2821" max="2821" width="9.85546875" style="272" customWidth="1"/>
    <col min="2822" max="2825" width="10.7109375" style="272" customWidth="1"/>
    <col min="2826" max="2826" width="3.7109375" style="272" customWidth="1"/>
    <col min="2827" max="3073" width="9.140625" style="272"/>
    <col min="3074" max="3074" width="13.7109375" style="272" customWidth="1"/>
    <col min="3075" max="3075" width="42.7109375" style="272" bestFit="1" customWidth="1"/>
    <col min="3076" max="3076" width="8.7109375" style="272" customWidth="1"/>
    <col min="3077" max="3077" width="9.85546875" style="272" customWidth="1"/>
    <col min="3078" max="3081" width="10.7109375" style="272" customWidth="1"/>
    <col min="3082" max="3082" width="3.7109375" style="272" customWidth="1"/>
    <col min="3083" max="3329" width="9.140625" style="272"/>
    <col min="3330" max="3330" width="13.7109375" style="272" customWidth="1"/>
    <col min="3331" max="3331" width="42.7109375" style="272" bestFit="1" customWidth="1"/>
    <col min="3332" max="3332" width="8.7109375" style="272" customWidth="1"/>
    <col min="3333" max="3333" width="9.85546875" style="272" customWidth="1"/>
    <col min="3334" max="3337" width="10.7109375" style="272" customWidth="1"/>
    <col min="3338" max="3338" width="3.7109375" style="272" customWidth="1"/>
    <col min="3339" max="3585" width="9.140625" style="272"/>
    <col min="3586" max="3586" width="13.7109375" style="272" customWidth="1"/>
    <col min="3587" max="3587" width="42.7109375" style="272" bestFit="1" customWidth="1"/>
    <col min="3588" max="3588" width="8.7109375" style="272" customWidth="1"/>
    <col min="3589" max="3589" width="9.85546875" style="272" customWidth="1"/>
    <col min="3590" max="3593" width="10.7109375" style="272" customWidth="1"/>
    <col min="3594" max="3594" width="3.7109375" style="272" customWidth="1"/>
    <col min="3595" max="3841" width="9.140625" style="272"/>
    <col min="3842" max="3842" width="13.7109375" style="272" customWidth="1"/>
    <col min="3843" max="3843" width="42.7109375" style="272" bestFit="1" customWidth="1"/>
    <col min="3844" max="3844" width="8.7109375" style="272" customWidth="1"/>
    <col min="3845" max="3845" width="9.85546875" style="272" customWidth="1"/>
    <col min="3846" max="3849" width="10.7109375" style="272" customWidth="1"/>
    <col min="3850" max="3850" width="3.7109375" style="272" customWidth="1"/>
    <col min="3851" max="4097" width="9.140625" style="272"/>
    <col min="4098" max="4098" width="13.7109375" style="272" customWidth="1"/>
    <col min="4099" max="4099" width="42.7109375" style="272" bestFit="1" customWidth="1"/>
    <col min="4100" max="4100" width="8.7109375" style="272" customWidth="1"/>
    <col min="4101" max="4101" width="9.85546875" style="272" customWidth="1"/>
    <col min="4102" max="4105" width="10.7109375" style="272" customWidth="1"/>
    <col min="4106" max="4106" width="3.7109375" style="272" customWidth="1"/>
    <col min="4107" max="4353" width="9.140625" style="272"/>
    <col min="4354" max="4354" width="13.7109375" style="272" customWidth="1"/>
    <col min="4355" max="4355" width="42.7109375" style="272" bestFit="1" customWidth="1"/>
    <col min="4356" max="4356" width="8.7109375" style="272" customWidth="1"/>
    <col min="4357" max="4357" width="9.85546875" style="272" customWidth="1"/>
    <col min="4358" max="4361" width="10.7109375" style="272" customWidth="1"/>
    <col min="4362" max="4362" width="3.7109375" style="272" customWidth="1"/>
    <col min="4363" max="4609" width="9.140625" style="272"/>
    <col min="4610" max="4610" width="13.7109375" style="272" customWidth="1"/>
    <col min="4611" max="4611" width="42.7109375" style="272" bestFit="1" customWidth="1"/>
    <col min="4612" max="4612" width="8.7109375" style="272" customWidth="1"/>
    <col min="4613" max="4613" width="9.85546875" style="272" customWidth="1"/>
    <col min="4614" max="4617" width="10.7109375" style="272" customWidth="1"/>
    <col min="4618" max="4618" width="3.7109375" style="272" customWidth="1"/>
    <col min="4619" max="4865" width="9.140625" style="272"/>
    <col min="4866" max="4866" width="13.7109375" style="272" customWidth="1"/>
    <col min="4867" max="4867" width="42.7109375" style="272" bestFit="1" customWidth="1"/>
    <col min="4868" max="4868" width="8.7109375" style="272" customWidth="1"/>
    <col min="4869" max="4869" width="9.85546875" style="272" customWidth="1"/>
    <col min="4870" max="4873" width="10.7109375" style="272" customWidth="1"/>
    <col min="4874" max="4874" width="3.7109375" style="272" customWidth="1"/>
    <col min="4875" max="5121" width="9.140625" style="272"/>
    <col min="5122" max="5122" width="13.7109375" style="272" customWidth="1"/>
    <col min="5123" max="5123" width="42.7109375" style="272" bestFit="1" customWidth="1"/>
    <col min="5124" max="5124" width="8.7109375" style="272" customWidth="1"/>
    <col min="5125" max="5125" width="9.85546875" style="272" customWidth="1"/>
    <col min="5126" max="5129" width="10.7109375" style="272" customWidth="1"/>
    <col min="5130" max="5130" width="3.7109375" style="272" customWidth="1"/>
    <col min="5131" max="5377" width="9.140625" style="272"/>
    <col min="5378" max="5378" width="13.7109375" style="272" customWidth="1"/>
    <col min="5379" max="5379" width="42.7109375" style="272" bestFit="1" customWidth="1"/>
    <col min="5380" max="5380" width="8.7109375" style="272" customWidth="1"/>
    <col min="5381" max="5381" width="9.85546875" style="272" customWidth="1"/>
    <col min="5382" max="5385" width="10.7109375" style="272" customWidth="1"/>
    <col min="5386" max="5386" width="3.7109375" style="272" customWidth="1"/>
    <col min="5387" max="5633" width="9.140625" style="272"/>
    <col min="5634" max="5634" width="13.7109375" style="272" customWidth="1"/>
    <col min="5635" max="5635" width="42.7109375" style="272" bestFit="1" customWidth="1"/>
    <col min="5636" max="5636" width="8.7109375" style="272" customWidth="1"/>
    <col min="5637" max="5637" width="9.85546875" style="272" customWidth="1"/>
    <col min="5638" max="5641" width="10.7109375" style="272" customWidth="1"/>
    <col min="5642" max="5642" width="3.7109375" style="272" customWidth="1"/>
    <col min="5643" max="5889" width="9.140625" style="272"/>
    <col min="5890" max="5890" width="13.7109375" style="272" customWidth="1"/>
    <col min="5891" max="5891" width="42.7109375" style="272" bestFit="1" customWidth="1"/>
    <col min="5892" max="5892" width="8.7109375" style="272" customWidth="1"/>
    <col min="5893" max="5893" width="9.85546875" style="272" customWidth="1"/>
    <col min="5894" max="5897" width="10.7109375" style="272" customWidth="1"/>
    <col min="5898" max="5898" width="3.7109375" style="272" customWidth="1"/>
    <col min="5899" max="6145" width="9.140625" style="272"/>
    <col min="6146" max="6146" width="13.7109375" style="272" customWidth="1"/>
    <col min="6147" max="6147" width="42.7109375" style="272" bestFit="1" customWidth="1"/>
    <col min="6148" max="6148" width="8.7109375" style="272" customWidth="1"/>
    <col min="6149" max="6149" width="9.85546875" style="272" customWidth="1"/>
    <col min="6150" max="6153" width="10.7109375" style="272" customWidth="1"/>
    <col min="6154" max="6154" width="3.7109375" style="272" customWidth="1"/>
    <col min="6155" max="6401" width="9.140625" style="272"/>
    <col min="6402" max="6402" width="13.7109375" style="272" customWidth="1"/>
    <col min="6403" max="6403" width="42.7109375" style="272" bestFit="1" customWidth="1"/>
    <col min="6404" max="6404" width="8.7109375" style="272" customWidth="1"/>
    <col min="6405" max="6405" width="9.85546875" style="272" customWidth="1"/>
    <col min="6406" max="6409" width="10.7109375" style="272" customWidth="1"/>
    <col min="6410" max="6410" width="3.7109375" style="272" customWidth="1"/>
    <col min="6411" max="6657" width="9.140625" style="272"/>
    <col min="6658" max="6658" width="13.7109375" style="272" customWidth="1"/>
    <col min="6659" max="6659" width="42.7109375" style="272" bestFit="1" customWidth="1"/>
    <col min="6660" max="6660" width="8.7109375" style="272" customWidth="1"/>
    <col min="6661" max="6661" width="9.85546875" style="272" customWidth="1"/>
    <col min="6662" max="6665" width="10.7109375" style="272" customWidth="1"/>
    <col min="6666" max="6666" width="3.7109375" style="272" customWidth="1"/>
    <col min="6667" max="6913" width="9.140625" style="272"/>
    <col min="6914" max="6914" width="13.7109375" style="272" customWidth="1"/>
    <col min="6915" max="6915" width="42.7109375" style="272" bestFit="1" customWidth="1"/>
    <col min="6916" max="6916" width="8.7109375" style="272" customWidth="1"/>
    <col min="6917" max="6917" width="9.85546875" style="272" customWidth="1"/>
    <col min="6918" max="6921" width="10.7109375" style="272" customWidth="1"/>
    <col min="6922" max="6922" width="3.7109375" style="272" customWidth="1"/>
    <col min="6923" max="7169" width="9.140625" style="272"/>
    <col min="7170" max="7170" width="13.7109375" style="272" customWidth="1"/>
    <col min="7171" max="7171" width="42.7109375" style="272" bestFit="1" customWidth="1"/>
    <col min="7172" max="7172" width="8.7109375" style="272" customWidth="1"/>
    <col min="7173" max="7173" width="9.85546875" style="272" customWidth="1"/>
    <col min="7174" max="7177" width="10.7109375" style="272" customWidth="1"/>
    <col min="7178" max="7178" width="3.7109375" style="272" customWidth="1"/>
    <col min="7179" max="7425" width="9.140625" style="272"/>
    <col min="7426" max="7426" width="13.7109375" style="272" customWidth="1"/>
    <col min="7427" max="7427" width="42.7109375" style="272" bestFit="1" customWidth="1"/>
    <col min="7428" max="7428" width="8.7109375" style="272" customWidth="1"/>
    <col min="7429" max="7429" width="9.85546875" style="272" customWidth="1"/>
    <col min="7430" max="7433" width="10.7109375" style="272" customWidth="1"/>
    <col min="7434" max="7434" width="3.7109375" style="272" customWidth="1"/>
    <col min="7435" max="7681" width="9.140625" style="272"/>
    <col min="7682" max="7682" width="13.7109375" style="272" customWidth="1"/>
    <col min="7683" max="7683" width="42.7109375" style="272" bestFit="1" customWidth="1"/>
    <col min="7684" max="7684" width="8.7109375" style="272" customWidth="1"/>
    <col min="7685" max="7685" width="9.85546875" style="272" customWidth="1"/>
    <col min="7686" max="7689" width="10.7109375" style="272" customWidth="1"/>
    <col min="7690" max="7690" width="3.7109375" style="272" customWidth="1"/>
    <col min="7691" max="7937" width="9.140625" style="272"/>
    <col min="7938" max="7938" width="13.7109375" style="272" customWidth="1"/>
    <col min="7939" max="7939" width="42.7109375" style="272" bestFit="1" customWidth="1"/>
    <col min="7940" max="7940" width="8.7109375" style="272" customWidth="1"/>
    <col min="7941" max="7941" width="9.85546875" style="272" customWidth="1"/>
    <col min="7942" max="7945" width="10.7109375" style="272" customWidth="1"/>
    <col min="7946" max="7946" width="3.7109375" style="272" customWidth="1"/>
    <col min="7947" max="8193" width="9.140625" style="272"/>
    <col min="8194" max="8194" width="13.7109375" style="272" customWidth="1"/>
    <col min="8195" max="8195" width="42.7109375" style="272" bestFit="1" customWidth="1"/>
    <col min="8196" max="8196" width="8.7109375" style="272" customWidth="1"/>
    <col min="8197" max="8197" width="9.85546875" style="272" customWidth="1"/>
    <col min="8198" max="8201" width="10.7109375" style="272" customWidth="1"/>
    <col min="8202" max="8202" width="3.7109375" style="272" customWidth="1"/>
    <col min="8203" max="8449" width="9.140625" style="272"/>
    <col min="8450" max="8450" width="13.7109375" style="272" customWidth="1"/>
    <col min="8451" max="8451" width="42.7109375" style="272" bestFit="1" customWidth="1"/>
    <col min="8452" max="8452" width="8.7109375" style="272" customWidth="1"/>
    <col min="8453" max="8453" width="9.85546875" style="272" customWidth="1"/>
    <col min="8454" max="8457" width="10.7109375" style="272" customWidth="1"/>
    <col min="8458" max="8458" width="3.7109375" style="272" customWidth="1"/>
    <col min="8459" max="8705" width="9.140625" style="272"/>
    <col min="8706" max="8706" width="13.7109375" style="272" customWidth="1"/>
    <col min="8707" max="8707" width="42.7109375" style="272" bestFit="1" customWidth="1"/>
    <col min="8708" max="8708" width="8.7109375" style="272" customWidth="1"/>
    <col min="8709" max="8709" width="9.85546875" style="272" customWidth="1"/>
    <col min="8710" max="8713" width="10.7109375" style="272" customWidth="1"/>
    <col min="8714" max="8714" width="3.7109375" style="272" customWidth="1"/>
    <col min="8715" max="8961" width="9.140625" style="272"/>
    <col min="8962" max="8962" width="13.7109375" style="272" customWidth="1"/>
    <col min="8963" max="8963" width="42.7109375" style="272" bestFit="1" customWidth="1"/>
    <col min="8964" max="8964" width="8.7109375" style="272" customWidth="1"/>
    <col min="8965" max="8965" width="9.85546875" style="272" customWidth="1"/>
    <col min="8966" max="8969" width="10.7109375" style="272" customWidth="1"/>
    <col min="8970" max="8970" width="3.7109375" style="272" customWidth="1"/>
    <col min="8971" max="9217" width="9.140625" style="272"/>
    <col min="9218" max="9218" width="13.7109375" style="272" customWidth="1"/>
    <col min="9219" max="9219" width="42.7109375" style="272" bestFit="1" customWidth="1"/>
    <col min="9220" max="9220" width="8.7109375" style="272" customWidth="1"/>
    <col min="9221" max="9221" width="9.85546875" style="272" customWidth="1"/>
    <col min="9222" max="9225" width="10.7109375" style="272" customWidth="1"/>
    <col min="9226" max="9226" width="3.7109375" style="272" customWidth="1"/>
    <col min="9227" max="9473" width="9.140625" style="272"/>
    <col min="9474" max="9474" width="13.7109375" style="272" customWidth="1"/>
    <col min="9475" max="9475" width="42.7109375" style="272" bestFit="1" customWidth="1"/>
    <col min="9476" max="9476" width="8.7109375" style="272" customWidth="1"/>
    <col min="9477" max="9477" width="9.85546875" style="272" customWidth="1"/>
    <col min="9478" max="9481" width="10.7109375" style="272" customWidth="1"/>
    <col min="9482" max="9482" width="3.7109375" style="272" customWidth="1"/>
    <col min="9483" max="9729" width="9.140625" style="272"/>
    <col min="9730" max="9730" width="13.7109375" style="272" customWidth="1"/>
    <col min="9731" max="9731" width="42.7109375" style="272" bestFit="1" customWidth="1"/>
    <col min="9732" max="9732" width="8.7109375" style="272" customWidth="1"/>
    <col min="9733" max="9733" width="9.85546875" style="272" customWidth="1"/>
    <col min="9734" max="9737" width="10.7109375" style="272" customWidth="1"/>
    <col min="9738" max="9738" width="3.7109375" style="272" customWidth="1"/>
    <col min="9739" max="9985" width="9.140625" style="272"/>
    <col min="9986" max="9986" width="13.7109375" style="272" customWidth="1"/>
    <col min="9987" max="9987" width="42.7109375" style="272" bestFit="1" customWidth="1"/>
    <col min="9988" max="9988" width="8.7109375" style="272" customWidth="1"/>
    <col min="9989" max="9989" width="9.85546875" style="272" customWidth="1"/>
    <col min="9990" max="9993" width="10.7109375" style="272" customWidth="1"/>
    <col min="9994" max="9994" width="3.7109375" style="272" customWidth="1"/>
    <col min="9995" max="10241" width="9.140625" style="272"/>
    <col min="10242" max="10242" width="13.7109375" style="272" customWidth="1"/>
    <col min="10243" max="10243" width="42.7109375" style="272" bestFit="1" customWidth="1"/>
    <col min="10244" max="10244" width="8.7109375" style="272" customWidth="1"/>
    <col min="10245" max="10245" width="9.85546875" style="272" customWidth="1"/>
    <col min="10246" max="10249" width="10.7109375" style="272" customWidth="1"/>
    <col min="10250" max="10250" width="3.7109375" style="272" customWidth="1"/>
    <col min="10251" max="10497" width="9.140625" style="272"/>
    <col min="10498" max="10498" width="13.7109375" style="272" customWidth="1"/>
    <col min="10499" max="10499" width="42.7109375" style="272" bestFit="1" customWidth="1"/>
    <col min="10500" max="10500" width="8.7109375" style="272" customWidth="1"/>
    <col min="10501" max="10501" width="9.85546875" style="272" customWidth="1"/>
    <col min="10502" max="10505" width="10.7109375" style="272" customWidth="1"/>
    <col min="10506" max="10506" width="3.7109375" style="272" customWidth="1"/>
    <col min="10507" max="10753" width="9.140625" style="272"/>
    <col min="10754" max="10754" width="13.7109375" style="272" customWidth="1"/>
    <col min="10755" max="10755" width="42.7109375" style="272" bestFit="1" customWidth="1"/>
    <col min="10756" max="10756" width="8.7109375" style="272" customWidth="1"/>
    <col min="10757" max="10757" width="9.85546875" style="272" customWidth="1"/>
    <col min="10758" max="10761" width="10.7109375" style="272" customWidth="1"/>
    <col min="10762" max="10762" width="3.7109375" style="272" customWidth="1"/>
    <col min="10763" max="11009" width="9.140625" style="272"/>
    <col min="11010" max="11010" width="13.7109375" style="272" customWidth="1"/>
    <col min="11011" max="11011" width="42.7109375" style="272" bestFit="1" customWidth="1"/>
    <col min="11012" max="11012" width="8.7109375" style="272" customWidth="1"/>
    <col min="11013" max="11013" width="9.85546875" style="272" customWidth="1"/>
    <col min="11014" max="11017" width="10.7109375" style="272" customWidth="1"/>
    <col min="11018" max="11018" width="3.7109375" style="272" customWidth="1"/>
    <col min="11019" max="11265" width="9.140625" style="272"/>
    <col min="11266" max="11266" width="13.7109375" style="272" customWidth="1"/>
    <col min="11267" max="11267" width="42.7109375" style="272" bestFit="1" customWidth="1"/>
    <col min="11268" max="11268" width="8.7109375" style="272" customWidth="1"/>
    <col min="11269" max="11269" width="9.85546875" style="272" customWidth="1"/>
    <col min="11270" max="11273" width="10.7109375" style="272" customWidth="1"/>
    <col min="11274" max="11274" width="3.7109375" style="272" customWidth="1"/>
    <col min="11275" max="11521" width="9.140625" style="272"/>
    <col min="11522" max="11522" width="13.7109375" style="272" customWidth="1"/>
    <col min="11523" max="11523" width="42.7109375" style="272" bestFit="1" customWidth="1"/>
    <col min="11524" max="11524" width="8.7109375" style="272" customWidth="1"/>
    <col min="11525" max="11525" width="9.85546875" style="272" customWidth="1"/>
    <col min="11526" max="11529" width="10.7109375" style="272" customWidth="1"/>
    <col min="11530" max="11530" width="3.7109375" style="272" customWidth="1"/>
    <col min="11531" max="11777" width="9.140625" style="272"/>
    <col min="11778" max="11778" width="13.7109375" style="272" customWidth="1"/>
    <col min="11779" max="11779" width="42.7109375" style="272" bestFit="1" customWidth="1"/>
    <col min="11780" max="11780" width="8.7109375" style="272" customWidth="1"/>
    <col min="11781" max="11781" width="9.85546875" style="272" customWidth="1"/>
    <col min="11782" max="11785" width="10.7109375" style="272" customWidth="1"/>
    <col min="11786" max="11786" width="3.7109375" style="272" customWidth="1"/>
    <col min="11787" max="12033" width="9.140625" style="272"/>
    <col min="12034" max="12034" width="13.7109375" style="272" customWidth="1"/>
    <col min="12035" max="12035" width="42.7109375" style="272" bestFit="1" customWidth="1"/>
    <col min="12036" max="12036" width="8.7109375" style="272" customWidth="1"/>
    <col min="12037" max="12037" width="9.85546875" style="272" customWidth="1"/>
    <col min="12038" max="12041" width="10.7109375" style="272" customWidth="1"/>
    <col min="12042" max="12042" width="3.7109375" style="272" customWidth="1"/>
    <col min="12043" max="12289" width="9.140625" style="272"/>
    <col min="12290" max="12290" width="13.7109375" style="272" customWidth="1"/>
    <col min="12291" max="12291" width="42.7109375" style="272" bestFit="1" customWidth="1"/>
    <col min="12292" max="12292" width="8.7109375" style="272" customWidth="1"/>
    <col min="12293" max="12293" width="9.85546875" style="272" customWidth="1"/>
    <col min="12294" max="12297" width="10.7109375" style="272" customWidth="1"/>
    <col min="12298" max="12298" width="3.7109375" style="272" customWidth="1"/>
    <col min="12299" max="12545" width="9.140625" style="272"/>
    <col min="12546" max="12546" width="13.7109375" style="272" customWidth="1"/>
    <col min="12547" max="12547" width="42.7109375" style="272" bestFit="1" customWidth="1"/>
    <col min="12548" max="12548" width="8.7109375" style="272" customWidth="1"/>
    <col min="12549" max="12549" width="9.85546875" style="272" customWidth="1"/>
    <col min="12550" max="12553" width="10.7109375" style="272" customWidth="1"/>
    <col min="12554" max="12554" width="3.7109375" style="272" customWidth="1"/>
    <col min="12555" max="12801" width="9.140625" style="272"/>
    <col min="12802" max="12802" width="13.7109375" style="272" customWidth="1"/>
    <col min="12803" max="12803" width="42.7109375" style="272" bestFit="1" customWidth="1"/>
    <col min="12804" max="12804" width="8.7109375" style="272" customWidth="1"/>
    <col min="12805" max="12805" width="9.85546875" style="272" customWidth="1"/>
    <col min="12806" max="12809" width="10.7109375" style="272" customWidth="1"/>
    <col min="12810" max="12810" width="3.7109375" style="272" customWidth="1"/>
    <col min="12811" max="13057" width="9.140625" style="272"/>
    <col min="13058" max="13058" width="13.7109375" style="272" customWidth="1"/>
    <col min="13059" max="13059" width="42.7109375" style="272" bestFit="1" customWidth="1"/>
    <col min="13060" max="13060" width="8.7109375" style="272" customWidth="1"/>
    <col min="13061" max="13061" width="9.85546875" style="272" customWidth="1"/>
    <col min="13062" max="13065" width="10.7109375" style="272" customWidth="1"/>
    <col min="13066" max="13066" width="3.7109375" style="272" customWidth="1"/>
    <col min="13067" max="13313" width="9.140625" style="272"/>
    <col min="13314" max="13314" width="13.7109375" style="272" customWidth="1"/>
    <col min="13315" max="13315" width="42.7109375" style="272" bestFit="1" customWidth="1"/>
    <col min="13316" max="13316" width="8.7109375" style="272" customWidth="1"/>
    <col min="13317" max="13317" width="9.85546875" style="272" customWidth="1"/>
    <col min="13318" max="13321" width="10.7109375" style="272" customWidth="1"/>
    <col min="13322" max="13322" width="3.7109375" style="272" customWidth="1"/>
    <col min="13323" max="13569" width="9.140625" style="272"/>
    <col min="13570" max="13570" width="13.7109375" style="272" customWidth="1"/>
    <col min="13571" max="13571" width="42.7109375" style="272" bestFit="1" customWidth="1"/>
    <col min="13572" max="13572" width="8.7109375" style="272" customWidth="1"/>
    <col min="13573" max="13573" width="9.85546875" style="272" customWidth="1"/>
    <col min="13574" max="13577" width="10.7109375" style="272" customWidth="1"/>
    <col min="13578" max="13578" width="3.7109375" style="272" customWidth="1"/>
    <col min="13579" max="13825" width="9.140625" style="272"/>
    <col min="13826" max="13826" width="13.7109375" style="272" customWidth="1"/>
    <col min="13827" max="13827" width="42.7109375" style="272" bestFit="1" customWidth="1"/>
    <col min="13828" max="13828" width="8.7109375" style="272" customWidth="1"/>
    <col min="13829" max="13829" width="9.85546875" style="272" customWidth="1"/>
    <col min="13830" max="13833" width="10.7109375" style="272" customWidth="1"/>
    <col min="13834" max="13834" width="3.7109375" style="272" customWidth="1"/>
    <col min="13835" max="14081" width="9.140625" style="272"/>
    <col min="14082" max="14082" width="13.7109375" style="272" customWidth="1"/>
    <col min="14083" max="14083" width="42.7109375" style="272" bestFit="1" customWidth="1"/>
    <col min="14084" max="14084" width="8.7109375" style="272" customWidth="1"/>
    <col min="14085" max="14085" width="9.85546875" style="272" customWidth="1"/>
    <col min="14086" max="14089" width="10.7109375" style="272" customWidth="1"/>
    <col min="14090" max="14090" width="3.7109375" style="272" customWidth="1"/>
    <col min="14091" max="14337" width="9.140625" style="272"/>
    <col min="14338" max="14338" width="13.7109375" style="272" customWidth="1"/>
    <col min="14339" max="14339" width="42.7109375" style="272" bestFit="1" customWidth="1"/>
    <col min="14340" max="14340" width="8.7109375" style="272" customWidth="1"/>
    <col min="14341" max="14341" width="9.85546875" style="272" customWidth="1"/>
    <col min="14342" max="14345" width="10.7109375" style="272" customWidth="1"/>
    <col min="14346" max="14346" width="3.7109375" style="272" customWidth="1"/>
    <col min="14347" max="14593" width="9.140625" style="272"/>
    <col min="14594" max="14594" width="13.7109375" style="272" customWidth="1"/>
    <col min="14595" max="14595" width="42.7109375" style="272" bestFit="1" customWidth="1"/>
    <col min="14596" max="14596" width="8.7109375" style="272" customWidth="1"/>
    <col min="14597" max="14597" width="9.85546875" style="272" customWidth="1"/>
    <col min="14598" max="14601" width="10.7109375" style="272" customWidth="1"/>
    <col min="14602" max="14602" width="3.7109375" style="272" customWidth="1"/>
    <col min="14603" max="14849" width="9.140625" style="272"/>
    <col min="14850" max="14850" width="13.7109375" style="272" customWidth="1"/>
    <col min="14851" max="14851" width="42.7109375" style="272" bestFit="1" customWidth="1"/>
    <col min="14852" max="14852" width="8.7109375" style="272" customWidth="1"/>
    <col min="14853" max="14853" width="9.85546875" style="272" customWidth="1"/>
    <col min="14854" max="14857" width="10.7109375" style="272" customWidth="1"/>
    <col min="14858" max="14858" width="3.7109375" style="272" customWidth="1"/>
    <col min="14859" max="15105" width="9.140625" style="272"/>
    <col min="15106" max="15106" width="13.7109375" style="272" customWidth="1"/>
    <col min="15107" max="15107" width="42.7109375" style="272" bestFit="1" customWidth="1"/>
    <col min="15108" max="15108" width="8.7109375" style="272" customWidth="1"/>
    <col min="15109" max="15109" width="9.85546875" style="272" customWidth="1"/>
    <col min="15110" max="15113" width="10.7109375" style="272" customWidth="1"/>
    <col min="15114" max="15114" width="3.7109375" style="272" customWidth="1"/>
    <col min="15115" max="15361" width="9.140625" style="272"/>
    <col min="15362" max="15362" width="13.7109375" style="272" customWidth="1"/>
    <col min="15363" max="15363" width="42.7109375" style="272" bestFit="1" customWidth="1"/>
    <col min="15364" max="15364" width="8.7109375" style="272" customWidth="1"/>
    <col min="15365" max="15365" width="9.85546875" style="272" customWidth="1"/>
    <col min="15366" max="15369" width="10.7109375" style="272" customWidth="1"/>
    <col min="15370" max="15370" width="3.7109375" style="272" customWidth="1"/>
    <col min="15371" max="15617" width="9.140625" style="272"/>
    <col min="15618" max="15618" width="13.7109375" style="272" customWidth="1"/>
    <col min="15619" max="15619" width="42.7109375" style="272" bestFit="1" customWidth="1"/>
    <col min="15620" max="15620" width="8.7109375" style="272" customWidth="1"/>
    <col min="15621" max="15621" width="9.85546875" style="272" customWidth="1"/>
    <col min="15622" max="15625" width="10.7109375" style="272" customWidth="1"/>
    <col min="15626" max="15626" width="3.7109375" style="272" customWidth="1"/>
    <col min="15627" max="15873" width="9.140625" style="272"/>
    <col min="15874" max="15874" width="13.7109375" style="272" customWidth="1"/>
    <col min="15875" max="15875" width="42.7109375" style="272" bestFit="1" customWidth="1"/>
    <col min="15876" max="15876" width="8.7109375" style="272" customWidth="1"/>
    <col min="15877" max="15877" width="9.85546875" style="272" customWidth="1"/>
    <col min="15878" max="15881" width="10.7109375" style="272" customWidth="1"/>
    <col min="15882" max="15882" width="3.7109375" style="272" customWidth="1"/>
    <col min="15883" max="16129" width="9.140625" style="272"/>
    <col min="16130" max="16130" width="13.7109375" style="272" customWidth="1"/>
    <col min="16131" max="16131" width="42.7109375" style="272" bestFit="1" customWidth="1"/>
    <col min="16132" max="16132" width="8.7109375" style="272" customWidth="1"/>
    <col min="16133" max="16133" width="9.85546875" style="272" customWidth="1"/>
    <col min="16134" max="16137" width="10.7109375" style="272" customWidth="1"/>
    <col min="16138" max="16138" width="3.7109375" style="272" customWidth="1"/>
    <col min="16139" max="16384" width="9.140625" style="272"/>
  </cols>
  <sheetData>
    <row r="1" spans="2:11" ht="15.75" thickBot="1" x14ac:dyDescent="0.3">
      <c r="C1" s="3"/>
      <c r="D1" s="4"/>
    </row>
    <row r="2" spans="2:11" x14ac:dyDescent="0.25">
      <c r="B2" s="376" t="s">
        <v>168</v>
      </c>
      <c r="C2" s="366" t="s">
        <v>271</v>
      </c>
      <c r="D2" s="378"/>
      <c r="E2" s="378"/>
      <c r="F2" s="379"/>
    </row>
    <row r="3" spans="2:11" ht="15.75" thickBot="1" x14ac:dyDescent="0.3">
      <c r="B3" s="377"/>
      <c r="C3" s="380"/>
      <c r="D3" s="381"/>
      <c r="E3" s="381"/>
      <c r="F3" s="382"/>
    </row>
    <row r="4" spans="2:11" x14ac:dyDescent="0.25">
      <c r="C4" s="380"/>
      <c r="D4" s="381"/>
      <c r="E4" s="381"/>
      <c r="F4" s="382"/>
    </row>
    <row r="5" spans="2:11" x14ac:dyDescent="0.25">
      <c r="C5" s="380"/>
      <c r="D5" s="381"/>
      <c r="E5" s="381"/>
      <c r="F5" s="382"/>
      <c r="K5" s="101"/>
    </row>
    <row r="6" spans="2:11" x14ac:dyDescent="0.25">
      <c r="C6" s="380"/>
      <c r="D6" s="381"/>
      <c r="E6" s="381"/>
      <c r="F6" s="382"/>
    </row>
    <row r="7" spans="2:11" x14ac:dyDescent="0.25">
      <c r="C7" s="380"/>
      <c r="D7" s="381"/>
      <c r="E7" s="381"/>
      <c r="F7" s="382"/>
    </row>
    <row r="8" spans="2:11" x14ac:dyDescent="0.25">
      <c r="C8" s="380"/>
      <c r="D8" s="381"/>
      <c r="E8" s="381"/>
      <c r="F8" s="382"/>
    </row>
    <row r="9" spans="2:11" x14ac:dyDescent="0.25">
      <c r="C9" s="380"/>
      <c r="D9" s="381"/>
      <c r="E9" s="381"/>
      <c r="F9" s="382"/>
    </row>
    <row r="10" spans="2:11" x14ac:dyDescent="0.25">
      <c r="C10" s="380"/>
      <c r="D10" s="381"/>
      <c r="E10" s="381"/>
      <c r="F10" s="382"/>
    </row>
    <row r="11" spans="2:11" x14ac:dyDescent="0.25">
      <c r="C11" s="380"/>
      <c r="D11" s="381"/>
      <c r="E11" s="381"/>
      <c r="F11" s="382"/>
    </row>
    <row r="12" spans="2:11" x14ac:dyDescent="0.25">
      <c r="C12" s="380"/>
      <c r="D12" s="381"/>
      <c r="E12" s="381"/>
      <c r="F12" s="382"/>
    </row>
    <row r="13" spans="2:11" x14ac:dyDescent="0.25">
      <c r="C13" s="383"/>
      <c r="D13" s="384"/>
      <c r="E13" s="384"/>
      <c r="F13" s="385"/>
    </row>
    <row r="14" spans="2:11" ht="15.75" thickBot="1" x14ac:dyDescent="0.3"/>
    <row r="15" spans="2:11" s="8" customFormat="1" ht="13.5" thickBot="1" x14ac:dyDescent="0.25">
      <c r="C15" s="8" t="s">
        <v>0</v>
      </c>
      <c r="D15" s="9"/>
      <c r="E15" s="10"/>
      <c r="F15" s="10"/>
      <c r="G15" s="11" t="s">
        <v>1</v>
      </c>
      <c r="H15" s="12">
        <v>1</v>
      </c>
      <c r="I15" s="10"/>
    </row>
    <row r="16" spans="2:11" ht="15.75" thickBot="1" x14ac:dyDescent="0.3">
      <c r="C16" s="8"/>
      <c r="G16" s="11"/>
      <c r="H16" s="12"/>
    </row>
    <row r="17" spans="2:14" ht="15.75" thickBot="1" x14ac:dyDescent="0.3">
      <c r="C17" s="8"/>
      <c r="G17" s="11"/>
      <c r="H17" s="12"/>
    </row>
    <row r="18" spans="2:14" ht="15.75" thickBot="1" x14ac:dyDescent="0.3"/>
    <row r="19" spans="2:14" s="18" customFormat="1" ht="12.75" x14ac:dyDescent="0.2">
      <c r="B19" s="13" t="s">
        <v>2</v>
      </c>
      <c r="C19" s="14" t="s">
        <v>3</v>
      </c>
      <c r="D19" s="14" t="s">
        <v>4</v>
      </c>
      <c r="E19" s="15" t="s">
        <v>5</v>
      </c>
      <c r="F19" s="16" t="s">
        <v>6</v>
      </c>
      <c r="G19" s="15" t="s">
        <v>6</v>
      </c>
      <c r="H19" s="15" t="s">
        <v>7</v>
      </c>
      <c r="I19" s="15" t="s">
        <v>8</v>
      </c>
    </row>
    <row r="20" spans="2:14" s="18" customFormat="1" ht="33" thickBot="1" x14ac:dyDescent="0.25">
      <c r="B20" s="94" t="s">
        <v>9</v>
      </c>
      <c r="C20" s="20"/>
      <c r="D20" s="20"/>
      <c r="E20" s="21"/>
      <c r="F20" s="22" t="s">
        <v>29</v>
      </c>
      <c r="G20" s="23" t="s">
        <v>30</v>
      </c>
      <c r="H20" s="21"/>
      <c r="I20" s="21"/>
    </row>
    <row r="21" spans="2:14" s="18" customFormat="1" ht="13.5" thickBot="1" x14ac:dyDescent="0.25">
      <c r="B21" s="95"/>
      <c r="C21" s="25" t="s">
        <v>13</v>
      </c>
      <c r="D21" s="26"/>
      <c r="E21" s="27"/>
      <c r="F21" s="27"/>
      <c r="G21" s="27"/>
      <c r="H21" s="27"/>
      <c r="I21" s="29"/>
    </row>
    <row r="22" spans="2:14" s="119" customFormat="1" ht="12.75" x14ac:dyDescent="0.2">
      <c r="B22" s="159"/>
      <c r="C22" s="114"/>
      <c r="D22" s="115"/>
      <c r="E22" s="116"/>
      <c r="F22" s="116"/>
      <c r="G22" s="116"/>
      <c r="H22" s="117"/>
      <c r="I22" s="118"/>
    </row>
    <row r="23" spans="2:14" s="126" customFormat="1" x14ac:dyDescent="0.25">
      <c r="B23" s="121"/>
      <c r="C23" s="121"/>
      <c r="D23" s="122"/>
      <c r="E23" s="123"/>
      <c r="F23" s="123"/>
      <c r="G23" s="123"/>
      <c r="H23" s="124"/>
      <c r="I23" s="125"/>
      <c r="K23" s="39"/>
      <c r="L23" s="40"/>
      <c r="M23" s="127"/>
      <c r="N23" s="127"/>
    </row>
    <row r="24" spans="2:14" x14ac:dyDescent="0.25">
      <c r="B24" s="46"/>
      <c r="C24" s="128"/>
      <c r="D24" s="129"/>
      <c r="E24" s="130"/>
      <c r="F24" s="130"/>
      <c r="G24" s="130"/>
      <c r="H24" s="131"/>
      <c r="I24" s="132"/>
      <c r="K24" s="45"/>
    </row>
    <row r="25" spans="2:14" x14ac:dyDescent="0.25">
      <c r="B25" s="46"/>
      <c r="C25" s="46"/>
      <c r="D25" s="129"/>
      <c r="E25" s="133"/>
      <c r="F25" s="133"/>
      <c r="G25" s="133"/>
      <c r="H25" s="131"/>
      <c r="I25" s="132"/>
      <c r="K25" s="45"/>
    </row>
    <row r="26" spans="2:14" ht="15.75" thickBot="1" x14ac:dyDescent="0.3">
      <c r="B26" s="96"/>
      <c r="C26" s="50"/>
      <c r="D26" s="51"/>
      <c r="E26" s="134"/>
      <c r="F26" s="134"/>
      <c r="G26" s="134"/>
      <c r="H26" s="134"/>
      <c r="I26" s="135"/>
    </row>
    <row r="27" spans="2:14" ht="15.75" thickBot="1" x14ac:dyDescent="0.3">
      <c r="B27" s="97"/>
      <c r="C27" s="56" t="s">
        <v>14</v>
      </c>
      <c r="D27" s="57"/>
      <c r="E27" s="136"/>
      <c r="F27" s="136"/>
      <c r="G27" s="136"/>
      <c r="H27" s="60" t="s">
        <v>15</v>
      </c>
      <c r="I27" s="12">
        <f>SUM(I22:I26)</f>
        <v>0</v>
      </c>
    </row>
    <row r="28" spans="2:14" ht="15.75" thickBot="1" x14ac:dyDescent="0.3">
      <c r="B28" s="97"/>
      <c r="C28" s="50"/>
      <c r="D28" s="61"/>
      <c r="E28" s="137"/>
      <c r="F28" s="137"/>
      <c r="G28" s="137"/>
      <c r="H28" s="137"/>
      <c r="I28" s="138"/>
    </row>
    <row r="29" spans="2:14" ht="15.75" thickBot="1" x14ac:dyDescent="0.3">
      <c r="B29" s="98"/>
      <c r="C29" s="25" t="s">
        <v>16</v>
      </c>
      <c r="D29" s="61"/>
      <c r="E29" s="137"/>
      <c r="F29" s="137"/>
      <c r="G29" s="137"/>
      <c r="H29" s="137"/>
      <c r="I29" s="138"/>
    </row>
    <row r="30" spans="2:14" s="270" customFormat="1" x14ac:dyDescent="0.25">
      <c r="B30" s="99"/>
      <c r="C30" s="67"/>
      <c r="D30" s="68"/>
      <c r="E30" s="139"/>
      <c r="F30" s="139"/>
      <c r="G30" s="139"/>
      <c r="H30" s="139"/>
      <c r="I30" s="140"/>
    </row>
    <row r="31" spans="2:14" s="270" customFormat="1" x14ac:dyDescent="0.25">
      <c r="B31" s="74"/>
      <c r="C31" s="74"/>
      <c r="D31" s="75"/>
      <c r="E31" s="142"/>
      <c r="F31" s="142"/>
      <c r="G31" s="142"/>
      <c r="H31" s="124"/>
      <c r="I31" s="125"/>
    </row>
    <row r="32" spans="2:14" s="270" customFormat="1" x14ac:dyDescent="0.25">
      <c r="B32" s="74"/>
      <c r="C32" s="74"/>
      <c r="D32" s="75"/>
      <c r="E32" s="142"/>
      <c r="F32" s="142"/>
      <c r="G32" s="142"/>
      <c r="H32" s="124"/>
      <c r="I32" s="125"/>
    </row>
    <row r="33" spans="2:11" s="270" customFormat="1" x14ac:dyDescent="0.25">
      <c r="B33" s="74"/>
      <c r="C33" s="74"/>
      <c r="D33" s="75"/>
      <c r="E33" s="142"/>
      <c r="F33" s="142"/>
      <c r="G33" s="142"/>
      <c r="H33" s="142"/>
      <c r="I33" s="125"/>
    </row>
    <row r="34" spans="2:11" s="270" customFormat="1" x14ac:dyDescent="0.25">
      <c r="B34" s="74"/>
      <c r="C34" s="74"/>
      <c r="D34" s="75"/>
      <c r="E34" s="142"/>
      <c r="F34" s="142"/>
      <c r="G34" s="142"/>
      <c r="H34" s="124"/>
      <c r="I34" s="125"/>
    </row>
    <row r="35" spans="2:11" s="270" customFormat="1" x14ac:dyDescent="0.25">
      <c r="B35" s="74"/>
      <c r="C35" s="74"/>
      <c r="D35" s="75"/>
      <c r="E35" s="142"/>
      <c r="F35" s="142"/>
      <c r="G35" s="142"/>
      <c r="H35" s="124"/>
      <c r="I35" s="125"/>
    </row>
    <row r="36" spans="2:11" x14ac:dyDescent="0.25">
      <c r="B36" s="46"/>
      <c r="C36" s="46"/>
      <c r="D36" s="78"/>
      <c r="E36" s="133"/>
      <c r="F36" s="133"/>
      <c r="G36" s="133"/>
      <c r="H36" s="133"/>
      <c r="I36" s="132"/>
    </row>
    <row r="37" spans="2:11" ht="15.75" thickBot="1" x14ac:dyDescent="0.3">
      <c r="B37" s="96"/>
      <c r="C37" s="50"/>
      <c r="D37" s="79"/>
      <c r="E37" s="143"/>
      <c r="F37" s="143"/>
      <c r="G37" s="143"/>
      <c r="H37" s="131"/>
      <c r="I37" s="144"/>
      <c r="K37" s="45"/>
    </row>
    <row r="38" spans="2:11" ht="15.75" thickBot="1" x14ac:dyDescent="0.3">
      <c r="B38" s="97"/>
      <c r="C38" s="56" t="s">
        <v>17</v>
      </c>
      <c r="D38" s="57"/>
      <c r="E38" s="136"/>
      <c r="F38" s="136"/>
      <c r="G38" s="136"/>
      <c r="H38" s="60" t="s">
        <v>15</v>
      </c>
      <c r="I38" s="12">
        <f>SUM(I30:I37)</f>
        <v>0</v>
      </c>
    </row>
    <row r="39" spans="2:11" ht="15.75" thickBot="1" x14ac:dyDescent="0.3">
      <c r="B39" s="97"/>
      <c r="C39" s="50"/>
      <c r="D39" s="61"/>
      <c r="E39" s="137"/>
      <c r="F39" s="137"/>
      <c r="G39" s="137"/>
      <c r="H39" s="137"/>
      <c r="I39" s="138"/>
    </row>
    <row r="40" spans="2:11" ht="15.75" thickBot="1" x14ac:dyDescent="0.3">
      <c r="B40" s="98"/>
      <c r="C40" s="25" t="s">
        <v>18</v>
      </c>
      <c r="D40" s="61"/>
      <c r="E40" s="137"/>
      <c r="F40" s="137"/>
      <c r="G40" s="137"/>
      <c r="H40" s="137"/>
      <c r="I40" s="138"/>
    </row>
    <row r="41" spans="2:11" ht="178.5" x14ac:dyDescent="0.25">
      <c r="B41" s="224" t="str">
        <f>'ANAS 2015'!B4</f>
        <v xml:space="preserve">SIC.04.02.001.3.b </v>
      </c>
      <c r="C41" s="232" t="str">
        <f>'ANAS 2015'!C4</f>
        <v xml:space="preserve">SEGNALE TRIANGOLARE O OTTAGONALE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LATO/DIAMETRO CM 120
-PER OGNI MESE IN PIÙ O FRAZIONE </v>
      </c>
      <c r="D41" s="234" t="str">
        <f>'ANAS 2015'!D4</f>
        <v xml:space="preserve">cad </v>
      </c>
      <c r="E41" s="249">
        <f>'BSIC01.a-3C '!E41</f>
        <v>2</v>
      </c>
      <c r="F41" s="250">
        <f>'ANAS 2015'!E4</f>
        <v>9.0500000000000007</v>
      </c>
      <c r="G41" s="249">
        <f t="shared" ref="G41:G46" si="0">F41/4</f>
        <v>2.2625000000000002</v>
      </c>
      <c r="H41" s="251">
        <f t="shared" ref="H41:H46" si="1">E41/$H$15</f>
        <v>2</v>
      </c>
      <c r="I41" s="252">
        <f t="shared" ref="I41:I46" si="2">H41*G41</f>
        <v>4.5250000000000004</v>
      </c>
      <c r="K41" s="45"/>
    </row>
    <row r="42" spans="2:11" ht="204" x14ac:dyDescent="0.25">
      <c r="B42" s="232" t="str">
        <f>'ANAS 2015'!B10</f>
        <v xml:space="preserve">SIC.04.02.010.2.b </v>
      </c>
      <c r="C42" s="232" t="str">
        <f>'ANAS 2015'!C10</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0,26 A 0,90 MQ DI SUPERFICIE 
-PER OGNI MESE IN PIÙ O FRAZIONE </v>
      </c>
      <c r="D42" s="239" t="str">
        <f>'ANAS 2015'!D10</f>
        <v>mq</v>
      </c>
      <c r="E42" s="253">
        <f>'BSIC01.a-3C '!E42</f>
        <v>0.84</v>
      </c>
      <c r="F42" s="254">
        <f>'ANAS 2015'!E10</f>
        <v>15.26</v>
      </c>
      <c r="G42" s="253">
        <f t="shared" si="0"/>
        <v>3.8149999999999999</v>
      </c>
      <c r="H42" s="255">
        <f t="shared" si="1"/>
        <v>0.84</v>
      </c>
      <c r="I42" s="256">
        <f t="shared" si="2"/>
        <v>3.2045999999999997</v>
      </c>
      <c r="K42" s="45"/>
    </row>
    <row r="43" spans="2:11" ht="178.5" x14ac:dyDescent="0.25">
      <c r="B43" s="224" t="str">
        <f>'ANAS 2015'!B6</f>
        <v xml:space="preserve">SIC.04.02.005.3.b </v>
      </c>
      <c r="C43" s="232" t="str">
        <f>'ANAS 2015'!C6</f>
        <v xml:space="preserve">SEGNALE CIRCOLARE O ROMBOIDALE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DIAMETRO/LATO CM 90 
-PER OGNI MESE IN PIÙ O FRAZIONE </v>
      </c>
      <c r="D43" s="239" t="str">
        <f>'ANAS 2015'!D6</f>
        <v xml:space="preserve">cad </v>
      </c>
      <c r="E43" s="253">
        <f>'BSIC01.a-3C '!E44</f>
        <v>11</v>
      </c>
      <c r="F43" s="254">
        <f>'ANAS 2015'!E6</f>
        <v>9.1300000000000008</v>
      </c>
      <c r="G43" s="253">
        <f t="shared" si="0"/>
        <v>2.2825000000000002</v>
      </c>
      <c r="H43" s="255">
        <f t="shared" si="1"/>
        <v>11</v>
      </c>
      <c r="I43" s="256">
        <f t="shared" si="2"/>
        <v>25.107500000000002</v>
      </c>
      <c r="K43" s="45"/>
    </row>
    <row r="44" spans="2:11" ht="204" x14ac:dyDescent="0.25">
      <c r="B44" s="224" t="str">
        <f>'ANAS 2015'!B12</f>
        <v xml:space="preserve">SIC.04.02.010.3.b </v>
      </c>
      <c r="C44" s="232" t="str">
        <f>'ANAS 2015'!C12</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0,91 A 3,00 MQ DI SUPERFICIE 
-PER OGNI MESE IN PIÙ O FRAZIONE </v>
      </c>
      <c r="D44" s="239" t="str">
        <f>'ANAS 2015'!D12</f>
        <v>mq</v>
      </c>
      <c r="E44" s="253">
        <f>'BSIC01.a-3C '!E45</f>
        <v>4.8600000000000003</v>
      </c>
      <c r="F44" s="254">
        <f>'ANAS 2015'!E12</f>
        <v>15.59</v>
      </c>
      <c r="G44" s="253">
        <f t="shared" si="0"/>
        <v>3.8975</v>
      </c>
      <c r="H44" s="255">
        <f t="shared" si="1"/>
        <v>4.8600000000000003</v>
      </c>
      <c r="I44" s="256">
        <f t="shared" si="2"/>
        <v>18.941850000000002</v>
      </c>
      <c r="K44" s="45"/>
    </row>
    <row r="45" spans="2:11" ht="204" x14ac:dyDescent="0.25">
      <c r="B45" s="224" t="str">
        <f>'ANAS 2015'!B10</f>
        <v xml:space="preserve">SIC.04.02.010.2.b </v>
      </c>
      <c r="C45" s="232" t="str">
        <f>'ANAS 2015'!C10</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0,26 A 0,90 MQ DI SUPERFICIE 
-PER OGNI MESE IN PIÙ O FRAZIONE </v>
      </c>
      <c r="D45" s="239" t="str">
        <f>'ANAS 2015'!D10</f>
        <v>mq</v>
      </c>
      <c r="E45" s="253">
        <f>'BSIC01.a-3C '!E46</f>
        <v>1.26</v>
      </c>
      <c r="F45" s="254">
        <f>'ANAS 2015'!E10</f>
        <v>15.26</v>
      </c>
      <c r="G45" s="253">
        <f t="shared" si="0"/>
        <v>3.8149999999999999</v>
      </c>
      <c r="H45" s="255">
        <f t="shared" ref="H45" si="3">E45/$H$15</f>
        <v>1.26</v>
      </c>
      <c r="I45" s="256">
        <f t="shared" ref="I45" si="4">H45*G45</f>
        <v>4.8068999999999997</v>
      </c>
      <c r="K45" s="45"/>
    </row>
    <row r="46" spans="2:11" ht="78" thickBot="1" x14ac:dyDescent="0.3">
      <c r="B46" s="111" t="str">
        <f>' CPT 2012 agg.2014'!B3</f>
        <v>S.1.01.1.9.c</v>
      </c>
      <c r="C46" s="111" t="str">
        <f>' CPT 2012 agg.2014'!C3</f>
        <v>Delimitazione provvisoria di zone di lavoro realizzata mediante transenne modulari costituite da struttura principale in tubolare di ferro, diametro 33 mm, e barre verticali in tondino, diametro 8 mm, entrambe zincate a caldo, dotate di ganci e attacchi per il collegamento continuo degli elementi senza vincoli di orientamento. Nolo per ogni mese o frazione.
Modulo di altezza pari a 1110 mm e lunghezza pari a 2000 mm con pannello a strisce alternate oblique bianche e rosse, rifrangenti in classe i.</v>
      </c>
      <c r="D46" s="239" t="str">
        <f>' CPT 2012 agg.2014'!D3</f>
        <v xml:space="preserve">cad </v>
      </c>
      <c r="E46" s="240">
        <v>0</v>
      </c>
      <c r="F46" s="254">
        <f>' CPT 2012 agg.2014'!E3</f>
        <v>2.16</v>
      </c>
      <c r="G46" s="253">
        <f t="shared" si="0"/>
        <v>0.54</v>
      </c>
      <c r="H46" s="255">
        <f t="shared" si="1"/>
        <v>0</v>
      </c>
      <c r="I46" s="256">
        <f t="shared" si="2"/>
        <v>0</v>
      </c>
      <c r="K46" s="45"/>
    </row>
    <row r="47" spans="2:11" ht="15.75" thickBot="1" x14ac:dyDescent="0.3">
      <c r="B47" s="97"/>
      <c r="C47" s="56" t="s">
        <v>22</v>
      </c>
      <c r="D47" s="57"/>
      <c r="E47" s="136"/>
      <c r="F47" s="136"/>
      <c r="G47" s="136"/>
      <c r="H47" s="60" t="s">
        <v>15</v>
      </c>
      <c r="I47" s="12">
        <f>SUM(I41:I46)</f>
        <v>56.585850000000001</v>
      </c>
    </row>
    <row r="48" spans="2:11" ht="15.75" thickBot="1" x14ac:dyDescent="0.3">
      <c r="C48" s="87"/>
      <c r="D48" s="88"/>
      <c r="E48" s="147"/>
      <c r="F48" s="147"/>
      <c r="G48" s="147"/>
      <c r="H48" s="148"/>
      <c r="I48" s="148"/>
    </row>
    <row r="49" spans="2:11" ht="15.75" thickBot="1" x14ac:dyDescent="0.3">
      <c r="C49" s="91"/>
      <c r="D49" s="91"/>
      <c r="E49" s="91"/>
      <c r="F49" s="91"/>
      <c r="G49" s="91" t="s">
        <v>23</v>
      </c>
      <c r="H49" s="92" t="s">
        <v>24</v>
      </c>
      <c r="I49" s="12">
        <f>I47+I38+I27</f>
        <v>56.585850000000001</v>
      </c>
    </row>
    <row r="51" spans="2:11" x14ac:dyDescent="0.25">
      <c r="B51" s="150" t="s">
        <v>25</v>
      </c>
      <c r="C51" s="151"/>
      <c r="D51" s="152"/>
      <c r="E51" s="153"/>
      <c r="F51" s="153"/>
      <c r="G51" s="153"/>
      <c r="H51" s="153"/>
      <c r="I51" s="153"/>
      <c r="J51" s="153"/>
      <c r="K51" s="153"/>
    </row>
    <row r="52" spans="2:11" x14ac:dyDescent="0.25">
      <c r="B52" s="154" t="s">
        <v>26</v>
      </c>
      <c r="C52" s="386" t="s">
        <v>159</v>
      </c>
      <c r="D52" s="386"/>
      <c r="E52" s="386"/>
      <c r="F52" s="386"/>
      <c r="G52" s="386"/>
      <c r="H52" s="386"/>
      <c r="I52" s="386"/>
      <c r="J52" s="386"/>
      <c r="K52" s="386"/>
    </row>
    <row r="53" spans="2:11" ht="31.5" customHeight="1" x14ac:dyDescent="0.25">
      <c r="B53" s="154" t="s">
        <v>27</v>
      </c>
      <c r="C53" s="386" t="s">
        <v>161</v>
      </c>
      <c r="D53" s="386"/>
      <c r="E53" s="386"/>
      <c r="F53" s="386"/>
      <c r="G53" s="386"/>
      <c r="H53" s="386"/>
      <c r="I53" s="386"/>
      <c r="J53" s="271"/>
      <c r="K53" s="271"/>
    </row>
  </sheetData>
  <mergeCells count="4">
    <mergeCell ref="B2:B3"/>
    <mergeCell ref="C2:F13"/>
    <mergeCell ref="C52:K52"/>
    <mergeCell ref="C53:I53"/>
  </mergeCells>
  <pageMargins left="0.7" right="0.7" top="0.75" bottom="0.75" header="0.3" footer="0.3"/>
  <pageSetup paperSize="9" scale="54"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B1:M45"/>
  <sheetViews>
    <sheetView view="pageBreakPreview" topLeftCell="A10" zoomScale="85" zoomScaleNormal="70" zoomScaleSheetLayoutView="85" workbookViewId="0">
      <selection activeCell="B2" sqref="B2:B3"/>
    </sheetView>
  </sheetViews>
  <sheetFormatPr defaultRowHeight="15" x14ac:dyDescent="0.25"/>
  <cols>
    <col min="1" max="1" width="3.7109375" style="272" customWidth="1"/>
    <col min="2" max="2" width="15.7109375" style="272" customWidth="1"/>
    <col min="3" max="3" width="80.7109375" style="272" customWidth="1"/>
    <col min="4" max="4" width="8.7109375" style="6" customWidth="1"/>
    <col min="5" max="5" width="8.7109375" style="112" customWidth="1"/>
    <col min="6" max="8" width="10.7109375" style="112" customWidth="1"/>
    <col min="9" max="9" width="3.7109375" style="272" customWidth="1"/>
    <col min="10" max="10" width="9.42578125" style="272" bestFit="1" customWidth="1"/>
    <col min="11" max="257" width="9.140625" style="272"/>
    <col min="258" max="258" width="13.7109375" style="272" customWidth="1"/>
    <col min="259" max="259" width="42.7109375" style="272" bestFit="1" customWidth="1"/>
    <col min="260" max="261" width="8.7109375" style="272" customWidth="1"/>
    <col min="262" max="264" width="10.7109375" style="272" customWidth="1"/>
    <col min="265" max="265" width="3.7109375" style="272" customWidth="1"/>
    <col min="266" max="266" width="9.42578125" style="272" bestFit="1" customWidth="1"/>
    <col min="267" max="513" width="9.140625" style="272"/>
    <col min="514" max="514" width="13.7109375" style="272" customWidth="1"/>
    <col min="515" max="515" width="42.7109375" style="272" bestFit="1" customWidth="1"/>
    <col min="516" max="517" width="8.7109375" style="272" customWidth="1"/>
    <col min="518" max="520" width="10.7109375" style="272" customWidth="1"/>
    <col min="521" max="521" width="3.7109375" style="272" customWidth="1"/>
    <col min="522" max="522" width="9.42578125" style="272" bestFit="1" customWidth="1"/>
    <col min="523" max="769" width="9.140625" style="272"/>
    <col min="770" max="770" width="13.7109375" style="272" customWidth="1"/>
    <col min="771" max="771" width="42.7109375" style="272" bestFit="1" customWidth="1"/>
    <col min="772" max="773" width="8.7109375" style="272" customWidth="1"/>
    <col min="774" max="776" width="10.7109375" style="272" customWidth="1"/>
    <col min="777" max="777" width="3.7109375" style="272" customWidth="1"/>
    <col min="778" max="778" width="9.42578125" style="272" bestFit="1" customWidth="1"/>
    <col min="779" max="1025" width="9.140625" style="272"/>
    <col min="1026" max="1026" width="13.7109375" style="272" customWidth="1"/>
    <col min="1027" max="1027" width="42.7109375" style="272" bestFit="1" customWidth="1"/>
    <col min="1028" max="1029" width="8.7109375" style="272" customWidth="1"/>
    <col min="1030" max="1032" width="10.7109375" style="272" customWidth="1"/>
    <col min="1033" max="1033" width="3.7109375" style="272" customWidth="1"/>
    <col min="1034" max="1034" width="9.42578125" style="272" bestFit="1" customWidth="1"/>
    <col min="1035" max="1281" width="9.140625" style="272"/>
    <col min="1282" max="1282" width="13.7109375" style="272" customWidth="1"/>
    <col min="1283" max="1283" width="42.7109375" style="272" bestFit="1" customWidth="1"/>
    <col min="1284" max="1285" width="8.7109375" style="272" customWidth="1"/>
    <col min="1286" max="1288" width="10.7109375" style="272" customWidth="1"/>
    <col min="1289" max="1289" width="3.7109375" style="272" customWidth="1"/>
    <col min="1290" max="1290" width="9.42578125" style="272" bestFit="1" customWidth="1"/>
    <col min="1291" max="1537" width="9.140625" style="272"/>
    <col min="1538" max="1538" width="13.7109375" style="272" customWidth="1"/>
    <col min="1539" max="1539" width="42.7109375" style="272" bestFit="1" customWidth="1"/>
    <col min="1540" max="1541" width="8.7109375" style="272" customWidth="1"/>
    <col min="1542" max="1544" width="10.7109375" style="272" customWidth="1"/>
    <col min="1545" max="1545" width="3.7109375" style="272" customWidth="1"/>
    <col min="1546" max="1546" width="9.42578125" style="272" bestFit="1" customWidth="1"/>
    <col min="1547" max="1793" width="9.140625" style="272"/>
    <col min="1794" max="1794" width="13.7109375" style="272" customWidth="1"/>
    <col min="1795" max="1795" width="42.7109375" style="272" bestFit="1" customWidth="1"/>
    <col min="1796" max="1797" width="8.7109375" style="272" customWidth="1"/>
    <col min="1798" max="1800" width="10.7109375" style="272" customWidth="1"/>
    <col min="1801" max="1801" width="3.7109375" style="272" customWidth="1"/>
    <col min="1802" max="1802" width="9.42578125" style="272" bestFit="1" customWidth="1"/>
    <col min="1803" max="2049" width="9.140625" style="272"/>
    <col min="2050" max="2050" width="13.7109375" style="272" customWidth="1"/>
    <col min="2051" max="2051" width="42.7109375" style="272" bestFit="1" customWidth="1"/>
    <col min="2052" max="2053" width="8.7109375" style="272" customWidth="1"/>
    <col min="2054" max="2056" width="10.7109375" style="272" customWidth="1"/>
    <col min="2057" max="2057" width="3.7109375" style="272" customWidth="1"/>
    <col min="2058" max="2058" width="9.42578125" style="272" bestFit="1" customWidth="1"/>
    <col min="2059" max="2305" width="9.140625" style="272"/>
    <col min="2306" max="2306" width="13.7109375" style="272" customWidth="1"/>
    <col min="2307" max="2307" width="42.7109375" style="272" bestFit="1" customWidth="1"/>
    <col min="2308" max="2309" width="8.7109375" style="272" customWidth="1"/>
    <col min="2310" max="2312" width="10.7109375" style="272" customWidth="1"/>
    <col min="2313" max="2313" width="3.7109375" style="272" customWidth="1"/>
    <col min="2314" max="2314" width="9.42578125" style="272" bestFit="1" customWidth="1"/>
    <col min="2315" max="2561" width="9.140625" style="272"/>
    <col min="2562" max="2562" width="13.7109375" style="272" customWidth="1"/>
    <col min="2563" max="2563" width="42.7109375" style="272" bestFit="1" customWidth="1"/>
    <col min="2564" max="2565" width="8.7109375" style="272" customWidth="1"/>
    <col min="2566" max="2568" width="10.7109375" style="272" customWidth="1"/>
    <col min="2569" max="2569" width="3.7109375" style="272" customWidth="1"/>
    <col min="2570" max="2570" width="9.42578125" style="272" bestFit="1" customWidth="1"/>
    <col min="2571" max="2817" width="9.140625" style="272"/>
    <col min="2818" max="2818" width="13.7109375" style="272" customWidth="1"/>
    <col min="2819" max="2819" width="42.7109375" style="272" bestFit="1" customWidth="1"/>
    <col min="2820" max="2821" width="8.7109375" style="272" customWidth="1"/>
    <col min="2822" max="2824" width="10.7109375" style="272" customWidth="1"/>
    <col min="2825" max="2825" width="3.7109375" style="272" customWidth="1"/>
    <col min="2826" max="2826" width="9.42578125" style="272" bestFit="1" customWidth="1"/>
    <col min="2827" max="3073" width="9.140625" style="272"/>
    <col min="3074" max="3074" width="13.7109375" style="272" customWidth="1"/>
    <col min="3075" max="3075" width="42.7109375" style="272" bestFit="1" customWidth="1"/>
    <col min="3076" max="3077" width="8.7109375" style="272" customWidth="1"/>
    <col min="3078" max="3080" width="10.7109375" style="272" customWidth="1"/>
    <col min="3081" max="3081" width="3.7109375" style="272" customWidth="1"/>
    <col min="3082" max="3082" width="9.42578125" style="272" bestFit="1" customWidth="1"/>
    <col min="3083" max="3329" width="9.140625" style="272"/>
    <col min="3330" max="3330" width="13.7109375" style="272" customWidth="1"/>
    <col min="3331" max="3331" width="42.7109375" style="272" bestFit="1" customWidth="1"/>
    <col min="3332" max="3333" width="8.7109375" style="272" customWidth="1"/>
    <col min="3334" max="3336" width="10.7109375" style="272" customWidth="1"/>
    <col min="3337" max="3337" width="3.7109375" style="272" customWidth="1"/>
    <col min="3338" max="3338" width="9.42578125" style="272" bestFit="1" customWidth="1"/>
    <col min="3339" max="3585" width="9.140625" style="272"/>
    <col min="3586" max="3586" width="13.7109375" style="272" customWidth="1"/>
    <col min="3587" max="3587" width="42.7109375" style="272" bestFit="1" customWidth="1"/>
    <col min="3588" max="3589" width="8.7109375" style="272" customWidth="1"/>
    <col min="3590" max="3592" width="10.7109375" style="272" customWidth="1"/>
    <col min="3593" max="3593" width="3.7109375" style="272" customWidth="1"/>
    <col min="3594" max="3594" width="9.42578125" style="272" bestFit="1" customWidth="1"/>
    <col min="3595" max="3841" width="9.140625" style="272"/>
    <col min="3842" max="3842" width="13.7109375" style="272" customWidth="1"/>
    <col min="3843" max="3843" width="42.7109375" style="272" bestFit="1" customWidth="1"/>
    <col min="3844" max="3845" width="8.7109375" style="272" customWidth="1"/>
    <col min="3846" max="3848" width="10.7109375" style="272" customWidth="1"/>
    <col min="3849" max="3849" width="3.7109375" style="272" customWidth="1"/>
    <col min="3850" max="3850" width="9.42578125" style="272" bestFit="1" customWidth="1"/>
    <col min="3851" max="4097" width="9.140625" style="272"/>
    <col min="4098" max="4098" width="13.7109375" style="272" customWidth="1"/>
    <col min="4099" max="4099" width="42.7109375" style="272" bestFit="1" customWidth="1"/>
    <col min="4100" max="4101" width="8.7109375" style="272" customWidth="1"/>
    <col min="4102" max="4104" width="10.7109375" style="272" customWidth="1"/>
    <col min="4105" max="4105" width="3.7109375" style="272" customWidth="1"/>
    <col min="4106" max="4106" width="9.42578125" style="272" bestFit="1" customWidth="1"/>
    <col min="4107" max="4353" width="9.140625" style="272"/>
    <col min="4354" max="4354" width="13.7109375" style="272" customWidth="1"/>
    <col min="4355" max="4355" width="42.7109375" style="272" bestFit="1" customWidth="1"/>
    <col min="4356" max="4357" width="8.7109375" style="272" customWidth="1"/>
    <col min="4358" max="4360" width="10.7109375" style="272" customWidth="1"/>
    <col min="4361" max="4361" width="3.7109375" style="272" customWidth="1"/>
    <col min="4362" max="4362" width="9.42578125" style="272" bestFit="1" customWidth="1"/>
    <col min="4363" max="4609" width="9.140625" style="272"/>
    <col min="4610" max="4610" width="13.7109375" style="272" customWidth="1"/>
    <col min="4611" max="4611" width="42.7109375" style="272" bestFit="1" customWidth="1"/>
    <col min="4612" max="4613" width="8.7109375" style="272" customWidth="1"/>
    <col min="4614" max="4616" width="10.7109375" style="272" customWidth="1"/>
    <col min="4617" max="4617" width="3.7109375" style="272" customWidth="1"/>
    <col min="4618" max="4618" width="9.42578125" style="272" bestFit="1" customWidth="1"/>
    <col min="4619" max="4865" width="9.140625" style="272"/>
    <col min="4866" max="4866" width="13.7109375" style="272" customWidth="1"/>
    <col min="4867" max="4867" width="42.7109375" style="272" bestFit="1" customWidth="1"/>
    <col min="4868" max="4869" width="8.7109375" style="272" customWidth="1"/>
    <col min="4870" max="4872" width="10.7109375" style="272" customWidth="1"/>
    <col min="4873" max="4873" width="3.7109375" style="272" customWidth="1"/>
    <col min="4874" max="4874" width="9.42578125" style="272" bestFit="1" customWidth="1"/>
    <col min="4875" max="5121" width="9.140625" style="272"/>
    <col min="5122" max="5122" width="13.7109375" style="272" customWidth="1"/>
    <col min="5123" max="5123" width="42.7109375" style="272" bestFit="1" customWidth="1"/>
    <col min="5124" max="5125" width="8.7109375" style="272" customWidth="1"/>
    <col min="5126" max="5128" width="10.7109375" style="272" customWidth="1"/>
    <col min="5129" max="5129" width="3.7109375" style="272" customWidth="1"/>
    <col min="5130" max="5130" width="9.42578125" style="272" bestFit="1" customWidth="1"/>
    <col min="5131" max="5377" width="9.140625" style="272"/>
    <col min="5378" max="5378" width="13.7109375" style="272" customWidth="1"/>
    <col min="5379" max="5379" width="42.7109375" style="272" bestFit="1" customWidth="1"/>
    <col min="5380" max="5381" width="8.7109375" style="272" customWidth="1"/>
    <col min="5382" max="5384" width="10.7109375" style="272" customWidth="1"/>
    <col min="5385" max="5385" width="3.7109375" style="272" customWidth="1"/>
    <col min="5386" max="5386" width="9.42578125" style="272" bestFit="1" customWidth="1"/>
    <col min="5387" max="5633" width="9.140625" style="272"/>
    <col min="5634" max="5634" width="13.7109375" style="272" customWidth="1"/>
    <col min="5635" max="5635" width="42.7109375" style="272" bestFit="1" customWidth="1"/>
    <col min="5636" max="5637" width="8.7109375" style="272" customWidth="1"/>
    <col min="5638" max="5640" width="10.7109375" style="272" customWidth="1"/>
    <col min="5641" max="5641" width="3.7109375" style="272" customWidth="1"/>
    <col min="5642" max="5642" width="9.42578125" style="272" bestFit="1" customWidth="1"/>
    <col min="5643" max="5889" width="9.140625" style="272"/>
    <col min="5890" max="5890" width="13.7109375" style="272" customWidth="1"/>
    <col min="5891" max="5891" width="42.7109375" style="272" bestFit="1" customWidth="1"/>
    <col min="5892" max="5893" width="8.7109375" style="272" customWidth="1"/>
    <col min="5894" max="5896" width="10.7109375" style="272" customWidth="1"/>
    <col min="5897" max="5897" width="3.7109375" style="272" customWidth="1"/>
    <col min="5898" max="5898" width="9.42578125" style="272" bestFit="1" customWidth="1"/>
    <col min="5899" max="6145" width="9.140625" style="272"/>
    <col min="6146" max="6146" width="13.7109375" style="272" customWidth="1"/>
    <col min="6147" max="6147" width="42.7109375" style="272" bestFit="1" customWidth="1"/>
    <col min="6148" max="6149" width="8.7109375" style="272" customWidth="1"/>
    <col min="6150" max="6152" width="10.7109375" style="272" customWidth="1"/>
    <col min="6153" max="6153" width="3.7109375" style="272" customWidth="1"/>
    <col min="6154" max="6154" width="9.42578125" style="272" bestFit="1" customWidth="1"/>
    <col min="6155" max="6401" width="9.140625" style="272"/>
    <col min="6402" max="6402" width="13.7109375" style="272" customWidth="1"/>
    <col min="6403" max="6403" width="42.7109375" style="272" bestFit="1" customWidth="1"/>
    <col min="6404" max="6405" width="8.7109375" style="272" customWidth="1"/>
    <col min="6406" max="6408" width="10.7109375" style="272" customWidth="1"/>
    <col min="6409" max="6409" width="3.7109375" style="272" customWidth="1"/>
    <col min="6410" max="6410" width="9.42578125" style="272" bestFit="1" customWidth="1"/>
    <col min="6411" max="6657" width="9.140625" style="272"/>
    <col min="6658" max="6658" width="13.7109375" style="272" customWidth="1"/>
    <col min="6659" max="6659" width="42.7109375" style="272" bestFit="1" customWidth="1"/>
    <col min="6660" max="6661" width="8.7109375" style="272" customWidth="1"/>
    <col min="6662" max="6664" width="10.7109375" style="272" customWidth="1"/>
    <col min="6665" max="6665" width="3.7109375" style="272" customWidth="1"/>
    <col min="6666" max="6666" width="9.42578125" style="272" bestFit="1" customWidth="1"/>
    <col min="6667" max="6913" width="9.140625" style="272"/>
    <col min="6914" max="6914" width="13.7109375" style="272" customWidth="1"/>
    <col min="6915" max="6915" width="42.7109375" style="272" bestFit="1" customWidth="1"/>
    <col min="6916" max="6917" width="8.7109375" style="272" customWidth="1"/>
    <col min="6918" max="6920" width="10.7109375" style="272" customWidth="1"/>
    <col min="6921" max="6921" width="3.7109375" style="272" customWidth="1"/>
    <col min="6922" max="6922" width="9.42578125" style="272" bestFit="1" customWidth="1"/>
    <col min="6923" max="7169" width="9.140625" style="272"/>
    <col min="7170" max="7170" width="13.7109375" style="272" customWidth="1"/>
    <col min="7171" max="7171" width="42.7109375" style="272" bestFit="1" customWidth="1"/>
    <col min="7172" max="7173" width="8.7109375" style="272" customWidth="1"/>
    <col min="7174" max="7176" width="10.7109375" style="272" customWidth="1"/>
    <col min="7177" max="7177" width="3.7109375" style="272" customWidth="1"/>
    <col min="7178" max="7178" width="9.42578125" style="272" bestFit="1" customWidth="1"/>
    <col min="7179" max="7425" width="9.140625" style="272"/>
    <col min="7426" max="7426" width="13.7109375" style="272" customWidth="1"/>
    <col min="7427" max="7427" width="42.7109375" style="272" bestFit="1" customWidth="1"/>
    <col min="7428" max="7429" width="8.7109375" style="272" customWidth="1"/>
    <col min="7430" max="7432" width="10.7109375" style="272" customWidth="1"/>
    <col min="7433" max="7433" width="3.7109375" style="272" customWidth="1"/>
    <col min="7434" max="7434" width="9.42578125" style="272" bestFit="1" customWidth="1"/>
    <col min="7435" max="7681" width="9.140625" style="272"/>
    <col min="7682" max="7682" width="13.7109375" style="272" customWidth="1"/>
    <col min="7683" max="7683" width="42.7109375" style="272" bestFit="1" customWidth="1"/>
    <col min="7684" max="7685" width="8.7109375" style="272" customWidth="1"/>
    <col min="7686" max="7688" width="10.7109375" style="272" customWidth="1"/>
    <col min="7689" max="7689" width="3.7109375" style="272" customWidth="1"/>
    <col min="7690" max="7690" width="9.42578125" style="272" bestFit="1" customWidth="1"/>
    <col min="7691" max="7937" width="9.140625" style="272"/>
    <col min="7938" max="7938" width="13.7109375" style="272" customWidth="1"/>
    <col min="7939" max="7939" width="42.7109375" style="272" bestFit="1" customWidth="1"/>
    <col min="7940" max="7941" width="8.7109375" style="272" customWidth="1"/>
    <col min="7942" max="7944" width="10.7109375" style="272" customWidth="1"/>
    <col min="7945" max="7945" width="3.7109375" style="272" customWidth="1"/>
    <col min="7946" max="7946" width="9.42578125" style="272" bestFit="1" customWidth="1"/>
    <col min="7947" max="8193" width="9.140625" style="272"/>
    <col min="8194" max="8194" width="13.7109375" style="272" customWidth="1"/>
    <col min="8195" max="8195" width="42.7109375" style="272" bestFit="1" customWidth="1"/>
    <col min="8196" max="8197" width="8.7109375" style="272" customWidth="1"/>
    <col min="8198" max="8200" width="10.7109375" style="272" customWidth="1"/>
    <col min="8201" max="8201" width="3.7109375" style="272" customWidth="1"/>
    <col min="8202" max="8202" width="9.42578125" style="272" bestFit="1" customWidth="1"/>
    <col min="8203" max="8449" width="9.140625" style="272"/>
    <col min="8450" max="8450" width="13.7109375" style="272" customWidth="1"/>
    <col min="8451" max="8451" width="42.7109375" style="272" bestFit="1" customWidth="1"/>
    <col min="8452" max="8453" width="8.7109375" style="272" customWidth="1"/>
    <col min="8454" max="8456" width="10.7109375" style="272" customWidth="1"/>
    <col min="8457" max="8457" width="3.7109375" style="272" customWidth="1"/>
    <col min="8458" max="8458" width="9.42578125" style="272" bestFit="1" customWidth="1"/>
    <col min="8459" max="8705" width="9.140625" style="272"/>
    <col min="8706" max="8706" width="13.7109375" style="272" customWidth="1"/>
    <col min="8707" max="8707" width="42.7109375" style="272" bestFit="1" customWidth="1"/>
    <col min="8708" max="8709" width="8.7109375" style="272" customWidth="1"/>
    <col min="8710" max="8712" width="10.7109375" style="272" customWidth="1"/>
    <col min="8713" max="8713" width="3.7109375" style="272" customWidth="1"/>
    <col min="8714" max="8714" width="9.42578125" style="272" bestFit="1" customWidth="1"/>
    <col min="8715" max="8961" width="9.140625" style="272"/>
    <col min="8962" max="8962" width="13.7109375" style="272" customWidth="1"/>
    <col min="8963" max="8963" width="42.7109375" style="272" bestFit="1" customWidth="1"/>
    <col min="8964" max="8965" width="8.7109375" style="272" customWidth="1"/>
    <col min="8966" max="8968" width="10.7109375" style="272" customWidth="1"/>
    <col min="8969" max="8969" width="3.7109375" style="272" customWidth="1"/>
    <col min="8970" max="8970" width="9.42578125" style="272" bestFit="1" customWidth="1"/>
    <col min="8971" max="9217" width="9.140625" style="272"/>
    <col min="9218" max="9218" width="13.7109375" style="272" customWidth="1"/>
    <col min="9219" max="9219" width="42.7109375" style="272" bestFit="1" customWidth="1"/>
    <col min="9220" max="9221" width="8.7109375" style="272" customWidth="1"/>
    <col min="9222" max="9224" width="10.7109375" style="272" customWidth="1"/>
    <col min="9225" max="9225" width="3.7109375" style="272" customWidth="1"/>
    <col min="9226" max="9226" width="9.42578125" style="272" bestFit="1" customWidth="1"/>
    <col min="9227" max="9473" width="9.140625" style="272"/>
    <col min="9474" max="9474" width="13.7109375" style="272" customWidth="1"/>
    <col min="9475" max="9475" width="42.7109375" style="272" bestFit="1" customWidth="1"/>
    <col min="9476" max="9477" width="8.7109375" style="272" customWidth="1"/>
    <col min="9478" max="9480" width="10.7109375" style="272" customWidth="1"/>
    <col min="9481" max="9481" width="3.7109375" style="272" customWidth="1"/>
    <col min="9482" max="9482" width="9.42578125" style="272" bestFit="1" customWidth="1"/>
    <col min="9483" max="9729" width="9.140625" style="272"/>
    <col min="9730" max="9730" width="13.7109375" style="272" customWidth="1"/>
    <col min="9731" max="9731" width="42.7109375" style="272" bestFit="1" customWidth="1"/>
    <col min="9732" max="9733" width="8.7109375" style="272" customWidth="1"/>
    <col min="9734" max="9736" width="10.7109375" style="272" customWidth="1"/>
    <col min="9737" max="9737" width="3.7109375" style="272" customWidth="1"/>
    <col min="9738" max="9738" width="9.42578125" style="272" bestFit="1" customWidth="1"/>
    <col min="9739" max="9985" width="9.140625" style="272"/>
    <col min="9986" max="9986" width="13.7109375" style="272" customWidth="1"/>
    <col min="9987" max="9987" width="42.7109375" style="272" bestFit="1" customWidth="1"/>
    <col min="9988" max="9989" width="8.7109375" style="272" customWidth="1"/>
    <col min="9990" max="9992" width="10.7109375" style="272" customWidth="1"/>
    <col min="9993" max="9993" width="3.7109375" style="272" customWidth="1"/>
    <col min="9994" max="9994" width="9.42578125" style="272" bestFit="1" customWidth="1"/>
    <col min="9995" max="10241" width="9.140625" style="272"/>
    <col min="10242" max="10242" width="13.7109375" style="272" customWidth="1"/>
    <col min="10243" max="10243" width="42.7109375" style="272" bestFit="1" customWidth="1"/>
    <col min="10244" max="10245" width="8.7109375" style="272" customWidth="1"/>
    <col min="10246" max="10248" width="10.7109375" style="272" customWidth="1"/>
    <col min="10249" max="10249" width="3.7109375" style="272" customWidth="1"/>
    <col min="10250" max="10250" width="9.42578125" style="272" bestFit="1" customWidth="1"/>
    <col min="10251" max="10497" width="9.140625" style="272"/>
    <col min="10498" max="10498" width="13.7109375" style="272" customWidth="1"/>
    <col min="10499" max="10499" width="42.7109375" style="272" bestFit="1" customWidth="1"/>
    <col min="10500" max="10501" width="8.7109375" style="272" customWidth="1"/>
    <col min="10502" max="10504" width="10.7109375" style="272" customWidth="1"/>
    <col min="10505" max="10505" width="3.7109375" style="272" customWidth="1"/>
    <col min="10506" max="10506" width="9.42578125" style="272" bestFit="1" customWidth="1"/>
    <col min="10507" max="10753" width="9.140625" style="272"/>
    <col min="10754" max="10754" width="13.7109375" style="272" customWidth="1"/>
    <col min="10755" max="10755" width="42.7109375" style="272" bestFit="1" customWidth="1"/>
    <col min="10756" max="10757" width="8.7109375" style="272" customWidth="1"/>
    <col min="10758" max="10760" width="10.7109375" style="272" customWidth="1"/>
    <col min="10761" max="10761" width="3.7109375" style="272" customWidth="1"/>
    <col min="10762" max="10762" width="9.42578125" style="272" bestFit="1" customWidth="1"/>
    <col min="10763" max="11009" width="9.140625" style="272"/>
    <col min="11010" max="11010" width="13.7109375" style="272" customWidth="1"/>
    <col min="11011" max="11011" width="42.7109375" style="272" bestFit="1" customWidth="1"/>
    <col min="11012" max="11013" width="8.7109375" style="272" customWidth="1"/>
    <col min="11014" max="11016" width="10.7109375" style="272" customWidth="1"/>
    <col min="11017" max="11017" width="3.7109375" style="272" customWidth="1"/>
    <col min="11018" max="11018" width="9.42578125" style="272" bestFit="1" customWidth="1"/>
    <col min="11019" max="11265" width="9.140625" style="272"/>
    <col min="11266" max="11266" width="13.7109375" style="272" customWidth="1"/>
    <col min="11267" max="11267" width="42.7109375" style="272" bestFit="1" customWidth="1"/>
    <col min="11268" max="11269" width="8.7109375" style="272" customWidth="1"/>
    <col min="11270" max="11272" width="10.7109375" style="272" customWidth="1"/>
    <col min="11273" max="11273" width="3.7109375" style="272" customWidth="1"/>
    <col min="11274" max="11274" width="9.42578125" style="272" bestFit="1" customWidth="1"/>
    <col min="11275" max="11521" width="9.140625" style="272"/>
    <col min="11522" max="11522" width="13.7109375" style="272" customWidth="1"/>
    <col min="11523" max="11523" width="42.7109375" style="272" bestFit="1" customWidth="1"/>
    <col min="11524" max="11525" width="8.7109375" style="272" customWidth="1"/>
    <col min="11526" max="11528" width="10.7109375" style="272" customWidth="1"/>
    <col min="11529" max="11529" width="3.7109375" style="272" customWidth="1"/>
    <col min="11530" max="11530" width="9.42578125" style="272" bestFit="1" customWidth="1"/>
    <col min="11531" max="11777" width="9.140625" style="272"/>
    <col min="11778" max="11778" width="13.7109375" style="272" customWidth="1"/>
    <col min="11779" max="11779" width="42.7109375" style="272" bestFit="1" customWidth="1"/>
    <col min="11780" max="11781" width="8.7109375" style="272" customWidth="1"/>
    <col min="11782" max="11784" width="10.7109375" style="272" customWidth="1"/>
    <col min="11785" max="11785" width="3.7109375" style="272" customWidth="1"/>
    <col min="11786" max="11786" width="9.42578125" style="272" bestFit="1" customWidth="1"/>
    <col min="11787" max="12033" width="9.140625" style="272"/>
    <col min="12034" max="12034" width="13.7109375" style="272" customWidth="1"/>
    <col min="12035" max="12035" width="42.7109375" style="272" bestFit="1" customWidth="1"/>
    <col min="12036" max="12037" width="8.7109375" style="272" customWidth="1"/>
    <col min="12038" max="12040" width="10.7109375" style="272" customWidth="1"/>
    <col min="12041" max="12041" width="3.7109375" style="272" customWidth="1"/>
    <col min="12042" max="12042" width="9.42578125" style="272" bestFit="1" customWidth="1"/>
    <col min="12043" max="12289" width="9.140625" style="272"/>
    <col min="12290" max="12290" width="13.7109375" style="272" customWidth="1"/>
    <col min="12291" max="12291" width="42.7109375" style="272" bestFit="1" customWidth="1"/>
    <col min="12292" max="12293" width="8.7109375" style="272" customWidth="1"/>
    <col min="12294" max="12296" width="10.7109375" style="272" customWidth="1"/>
    <col min="12297" max="12297" width="3.7109375" style="272" customWidth="1"/>
    <col min="12298" max="12298" width="9.42578125" style="272" bestFit="1" customWidth="1"/>
    <col min="12299" max="12545" width="9.140625" style="272"/>
    <col min="12546" max="12546" width="13.7109375" style="272" customWidth="1"/>
    <col min="12547" max="12547" width="42.7109375" style="272" bestFit="1" customWidth="1"/>
    <col min="12548" max="12549" width="8.7109375" style="272" customWidth="1"/>
    <col min="12550" max="12552" width="10.7109375" style="272" customWidth="1"/>
    <col min="12553" max="12553" width="3.7109375" style="272" customWidth="1"/>
    <col min="12554" max="12554" width="9.42578125" style="272" bestFit="1" customWidth="1"/>
    <col min="12555" max="12801" width="9.140625" style="272"/>
    <col min="12802" max="12802" width="13.7109375" style="272" customWidth="1"/>
    <col min="12803" max="12803" width="42.7109375" style="272" bestFit="1" customWidth="1"/>
    <col min="12804" max="12805" width="8.7109375" style="272" customWidth="1"/>
    <col min="12806" max="12808" width="10.7109375" style="272" customWidth="1"/>
    <col min="12809" max="12809" width="3.7109375" style="272" customWidth="1"/>
    <col min="12810" max="12810" width="9.42578125" style="272" bestFit="1" customWidth="1"/>
    <col min="12811" max="13057" width="9.140625" style="272"/>
    <col min="13058" max="13058" width="13.7109375" style="272" customWidth="1"/>
    <col min="13059" max="13059" width="42.7109375" style="272" bestFit="1" customWidth="1"/>
    <col min="13060" max="13061" width="8.7109375" style="272" customWidth="1"/>
    <col min="13062" max="13064" width="10.7109375" style="272" customWidth="1"/>
    <col min="13065" max="13065" width="3.7109375" style="272" customWidth="1"/>
    <col min="13066" max="13066" width="9.42578125" style="272" bestFit="1" customWidth="1"/>
    <col min="13067" max="13313" width="9.140625" style="272"/>
    <col min="13314" max="13314" width="13.7109375" style="272" customWidth="1"/>
    <col min="13315" max="13315" width="42.7109375" style="272" bestFit="1" customWidth="1"/>
    <col min="13316" max="13317" width="8.7109375" style="272" customWidth="1"/>
    <col min="13318" max="13320" width="10.7109375" style="272" customWidth="1"/>
    <col min="13321" max="13321" width="3.7109375" style="272" customWidth="1"/>
    <col min="13322" max="13322" width="9.42578125" style="272" bestFit="1" customWidth="1"/>
    <col min="13323" max="13569" width="9.140625" style="272"/>
    <col min="13570" max="13570" width="13.7109375" style="272" customWidth="1"/>
    <col min="13571" max="13571" width="42.7109375" style="272" bestFit="1" customWidth="1"/>
    <col min="13572" max="13573" width="8.7109375" style="272" customWidth="1"/>
    <col min="13574" max="13576" width="10.7109375" style="272" customWidth="1"/>
    <col min="13577" max="13577" width="3.7109375" style="272" customWidth="1"/>
    <col min="13578" max="13578" width="9.42578125" style="272" bestFit="1" customWidth="1"/>
    <col min="13579" max="13825" width="9.140625" style="272"/>
    <col min="13826" max="13826" width="13.7109375" style="272" customWidth="1"/>
    <col min="13827" max="13827" width="42.7109375" style="272" bestFit="1" customWidth="1"/>
    <col min="13828" max="13829" width="8.7109375" style="272" customWidth="1"/>
    <col min="13830" max="13832" width="10.7109375" style="272" customWidth="1"/>
    <col min="13833" max="13833" width="3.7109375" style="272" customWidth="1"/>
    <col min="13834" max="13834" width="9.42578125" style="272" bestFit="1" customWidth="1"/>
    <col min="13835" max="14081" width="9.140625" style="272"/>
    <col min="14082" max="14082" width="13.7109375" style="272" customWidth="1"/>
    <col min="14083" max="14083" width="42.7109375" style="272" bestFit="1" customWidth="1"/>
    <col min="14084" max="14085" width="8.7109375" style="272" customWidth="1"/>
    <col min="14086" max="14088" width="10.7109375" style="272" customWidth="1"/>
    <col min="14089" max="14089" width="3.7109375" style="272" customWidth="1"/>
    <col min="14090" max="14090" width="9.42578125" style="272" bestFit="1" customWidth="1"/>
    <col min="14091" max="14337" width="9.140625" style="272"/>
    <col min="14338" max="14338" width="13.7109375" style="272" customWidth="1"/>
    <col min="14339" max="14339" width="42.7109375" style="272" bestFit="1" customWidth="1"/>
    <col min="14340" max="14341" width="8.7109375" style="272" customWidth="1"/>
    <col min="14342" max="14344" width="10.7109375" style="272" customWidth="1"/>
    <col min="14345" max="14345" width="3.7109375" style="272" customWidth="1"/>
    <col min="14346" max="14346" width="9.42578125" style="272" bestFit="1" customWidth="1"/>
    <col min="14347" max="14593" width="9.140625" style="272"/>
    <col min="14594" max="14594" width="13.7109375" style="272" customWidth="1"/>
    <col min="14595" max="14595" width="42.7109375" style="272" bestFit="1" customWidth="1"/>
    <col min="14596" max="14597" width="8.7109375" style="272" customWidth="1"/>
    <col min="14598" max="14600" width="10.7109375" style="272" customWidth="1"/>
    <col min="14601" max="14601" width="3.7109375" style="272" customWidth="1"/>
    <col min="14602" max="14602" width="9.42578125" style="272" bestFit="1" customWidth="1"/>
    <col min="14603" max="14849" width="9.140625" style="272"/>
    <col min="14850" max="14850" width="13.7109375" style="272" customWidth="1"/>
    <col min="14851" max="14851" width="42.7109375" style="272" bestFit="1" customWidth="1"/>
    <col min="14852" max="14853" width="8.7109375" style="272" customWidth="1"/>
    <col min="14854" max="14856" width="10.7109375" style="272" customWidth="1"/>
    <col min="14857" max="14857" width="3.7109375" style="272" customWidth="1"/>
    <col min="14858" max="14858" width="9.42578125" style="272" bestFit="1" customWidth="1"/>
    <col min="14859" max="15105" width="9.140625" style="272"/>
    <col min="15106" max="15106" width="13.7109375" style="272" customWidth="1"/>
    <col min="15107" max="15107" width="42.7109375" style="272" bestFit="1" customWidth="1"/>
    <col min="15108" max="15109" width="8.7109375" style="272" customWidth="1"/>
    <col min="15110" max="15112" width="10.7109375" style="272" customWidth="1"/>
    <col min="15113" max="15113" width="3.7109375" style="272" customWidth="1"/>
    <col min="15114" max="15114" width="9.42578125" style="272" bestFit="1" customWidth="1"/>
    <col min="15115" max="15361" width="9.140625" style="272"/>
    <col min="15362" max="15362" width="13.7109375" style="272" customWidth="1"/>
    <col min="15363" max="15363" width="42.7109375" style="272" bestFit="1" customWidth="1"/>
    <col min="15364" max="15365" width="8.7109375" style="272" customWidth="1"/>
    <col min="15366" max="15368" width="10.7109375" style="272" customWidth="1"/>
    <col min="15369" max="15369" width="3.7109375" style="272" customWidth="1"/>
    <col min="15370" max="15370" width="9.42578125" style="272" bestFit="1" customWidth="1"/>
    <col min="15371" max="15617" width="9.140625" style="272"/>
    <col min="15618" max="15618" width="13.7109375" style="272" customWidth="1"/>
    <col min="15619" max="15619" width="42.7109375" style="272" bestFit="1" customWidth="1"/>
    <col min="15620" max="15621" width="8.7109375" style="272" customWidth="1"/>
    <col min="15622" max="15624" width="10.7109375" style="272" customWidth="1"/>
    <col min="15625" max="15625" width="3.7109375" style="272" customWidth="1"/>
    <col min="15626" max="15626" width="9.42578125" style="272" bestFit="1" customWidth="1"/>
    <col min="15627" max="15873" width="9.140625" style="272"/>
    <col min="15874" max="15874" width="13.7109375" style="272" customWidth="1"/>
    <col min="15875" max="15875" width="42.7109375" style="272" bestFit="1" customWidth="1"/>
    <col min="15876" max="15877" width="8.7109375" style="272" customWidth="1"/>
    <col min="15878" max="15880" width="10.7109375" style="272" customWidth="1"/>
    <col min="15881" max="15881" width="3.7109375" style="272" customWidth="1"/>
    <col min="15882" max="15882" width="9.42578125" style="272" bestFit="1" customWidth="1"/>
    <col min="15883" max="16129" width="9.140625" style="272"/>
    <col min="16130" max="16130" width="13.7109375" style="272" customWidth="1"/>
    <col min="16131" max="16131" width="42.7109375" style="272" bestFit="1" customWidth="1"/>
    <col min="16132" max="16133" width="8.7109375" style="272" customWidth="1"/>
    <col min="16134" max="16136" width="10.7109375" style="272" customWidth="1"/>
    <col min="16137" max="16137" width="3.7109375" style="272" customWidth="1"/>
    <col min="16138" max="16138" width="9.42578125" style="272" bestFit="1" customWidth="1"/>
    <col min="16139" max="16384" width="9.140625" style="272"/>
  </cols>
  <sheetData>
    <row r="1" spans="2:12" ht="15.75" thickBot="1" x14ac:dyDescent="0.3">
      <c r="C1" s="3"/>
      <c r="D1" s="4"/>
    </row>
    <row r="2" spans="2:12" x14ac:dyDescent="0.25">
      <c r="B2" s="376" t="s">
        <v>169</v>
      </c>
      <c r="C2" s="366" t="s">
        <v>284</v>
      </c>
      <c r="D2" s="378"/>
      <c r="E2" s="378"/>
      <c r="F2" s="379"/>
      <c r="L2" s="101"/>
    </row>
    <row r="3" spans="2:12" ht="15.75" thickBot="1" x14ac:dyDescent="0.3">
      <c r="B3" s="377"/>
      <c r="C3" s="380"/>
      <c r="D3" s="381"/>
      <c r="E3" s="381"/>
      <c r="F3" s="382"/>
    </row>
    <row r="4" spans="2:12" x14ac:dyDescent="0.25">
      <c r="C4" s="380"/>
      <c r="D4" s="381"/>
      <c r="E4" s="381"/>
      <c r="F4" s="382"/>
    </row>
    <row r="5" spans="2:12" x14ac:dyDescent="0.25">
      <c r="C5" s="380"/>
      <c r="D5" s="381"/>
      <c r="E5" s="381"/>
      <c r="F5" s="382"/>
    </row>
    <row r="6" spans="2:12" x14ac:dyDescent="0.25">
      <c r="C6" s="380"/>
      <c r="D6" s="381"/>
      <c r="E6" s="381"/>
      <c r="F6" s="382"/>
    </row>
    <row r="7" spans="2:12" x14ac:dyDescent="0.25">
      <c r="C7" s="380"/>
      <c r="D7" s="381"/>
      <c r="E7" s="381"/>
      <c r="F7" s="382"/>
    </row>
    <row r="8" spans="2:12" x14ac:dyDescent="0.25">
      <c r="C8" s="380"/>
      <c r="D8" s="381"/>
      <c r="E8" s="381"/>
      <c r="F8" s="382"/>
    </row>
    <row r="9" spans="2:12" x14ac:dyDescent="0.25">
      <c r="C9" s="380"/>
      <c r="D9" s="381"/>
      <c r="E9" s="381"/>
      <c r="F9" s="382"/>
    </row>
    <row r="10" spans="2:12" x14ac:dyDescent="0.25">
      <c r="C10" s="380"/>
      <c r="D10" s="381"/>
      <c r="E10" s="381"/>
      <c r="F10" s="382"/>
    </row>
    <row r="11" spans="2:12" x14ac:dyDescent="0.25">
      <c r="C11" s="380"/>
      <c r="D11" s="381"/>
      <c r="E11" s="381"/>
      <c r="F11" s="382"/>
    </row>
    <row r="12" spans="2:12" x14ac:dyDescent="0.25">
      <c r="C12" s="380"/>
      <c r="D12" s="381"/>
      <c r="E12" s="381"/>
      <c r="F12" s="382"/>
    </row>
    <row r="13" spans="2:12" x14ac:dyDescent="0.25">
      <c r="C13" s="383"/>
      <c r="D13" s="384"/>
      <c r="E13" s="384"/>
      <c r="F13" s="385"/>
    </row>
    <row r="14" spans="2:12" ht="15.75" thickBot="1" x14ac:dyDescent="0.3"/>
    <row r="15" spans="2:12" s="8" customFormat="1" ht="13.5" thickBot="1" x14ac:dyDescent="0.25">
      <c r="C15" s="8" t="s">
        <v>0</v>
      </c>
      <c r="D15" s="9"/>
      <c r="E15" s="10"/>
      <c r="F15" s="11" t="s">
        <v>1</v>
      </c>
      <c r="G15" s="12">
        <v>1</v>
      </c>
      <c r="H15" s="10"/>
    </row>
    <row r="16" spans="2:12" ht="15.75" thickBot="1" x14ac:dyDescent="0.3">
      <c r="C16" s="8"/>
      <c r="F16" s="11"/>
      <c r="G16" s="12"/>
    </row>
    <row r="17" spans="2:13" ht="15.75" thickBot="1" x14ac:dyDescent="0.3">
      <c r="C17" s="8"/>
      <c r="F17" s="11"/>
      <c r="G17" s="12"/>
    </row>
    <row r="18" spans="2:13" ht="15.75" thickBot="1" x14ac:dyDescent="0.3"/>
    <row r="19" spans="2:13" s="18" customFormat="1" ht="12.75" x14ac:dyDescent="0.2">
      <c r="B19" s="13" t="s">
        <v>2</v>
      </c>
      <c r="C19" s="14" t="s">
        <v>3</v>
      </c>
      <c r="D19" s="14" t="s">
        <v>4</v>
      </c>
      <c r="E19" s="15" t="s">
        <v>5</v>
      </c>
      <c r="F19" s="15" t="s">
        <v>6</v>
      </c>
      <c r="G19" s="15" t="s">
        <v>7</v>
      </c>
      <c r="H19" s="15" t="s">
        <v>8</v>
      </c>
    </row>
    <row r="20" spans="2:13" s="18" customFormat="1" ht="13.5" thickBot="1" x14ac:dyDescent="0.25">
      <c r="B20" s="19" t="s">
        <v>9</v>
      </c>
      <c r="C20" s="20"/>
      <c r="D20" s="20"/>
      <c r="E20" s="21"/>
      <c r="F20" s="21"/>
      <c r="G20" s="21"/>
      <c r="H20" s="21"/>
    </row>
    <row r="21" spans="2:13" s="18" customFormat="1" ht="13.5" thickBot="1" x14ac:dyDescent="0.25">
      <c r="B21" s="95"/>
      <c r="C21" s="25" t="s">
        <v>13</v>
      </c>
      <c r="D21" s="26"/>
      <c r="E21" s="27"/>
      <c r="F21" s="27"/>
      <c r="G21" s="27"/>
      <c r="H21" s="29"/>
    </row>
    <row r="22" spans="2:13" s="119" customFormat="1" ht="12.75" x14ac:dyDescent="0.2">
      <c r="B22" s="159"/>
      <c r="C22" s="114"/>
      <c r="D22" s="115"/>
      <c r="E22" s="116"/>
      <c r="F22" s="116"/>
      <c r="G22" s="117"/>
      <c r="H22" s="118"/>
    </row>
    <row r="23" spans="2:13" s="126" customFormat="1" x14ac:dyDescent="0.25">
      <c r="B23" s="121"/>
      <c r="C23" s="121"/>
      <c r="D23" s="122"/>
      <c r="E23" s="123"/>
      <c r="F23" s="123"/>
      <c r="G23" s="124"/>
      <c r="H23" s="125"/>
      <c r="J23" s="39"/>
      <c r="K23" s="40"/>
      <c r="L23" s="127"/>
      <c r="M23" s="127"/>
    </row>
    <row r="24" spans="2:13" x14ac:dyDescent="0.25">
      <c r="B24" s="46"/>
      <c r="C24" s="128"/>
      <c r="D24" s="129"/>
      <c r="E24" s="130"/>
      <c r="F24" s="130"/>
      <c r="G24" s="131"/>
      <c r="H24" s="132"/>
      <c r="J24" s="45"/>
    </row>
    <row r="25" spans="2:13" x14ac:dyDescent="0.25">
      <c r="B25" s="46"/>
      <c r="C25" s="46"/>
      <c r="D25" s="129"/>
      <c r="E25" s="133"/>
      <c r="F25" s="133"/>
      <c r="G25" s="131"/>
      <c r="H25" s="132"/>
      <c r="J25" s="45"/>
    </row>
    <row r="26" spans="2:13" ht="15.75" thickBot="1" x14ac:dyDescent="0.3">
      <c r="B26" s="96"/>
      <c r="C26" s="50"/>
      <c r="D26" s="51"/>
      <c r="E26" s="134"/>
      <c r="F26" s="134"/>
      <c r="G26" s="134"/>
      <c r="H26" s="135"/>
    </row>
    <row r="27" spans="2:13" ht="15.75" thickBot="1" x14ac:dyDescent="0.3">
      <c r="B27" s="97"/>
      <c r="C27" s="56" t="s">
        <v>14</v>
      </c>
      <c r="D27" s="57"/>
      <c r="E27" s="136"/>
      <c r="F27" s="136"/>
      <c r="G27" s="60" t="s">
        <v>15</v>
      </c>
      <c r="H27" s="12">
        <f>SUM(H22:H26)</f>
        <v>0</v>
      </c>
    </row>
    <row r="28" spans="2:13" ht="15.75" thickBot="1" x14ac:dyDescent="0.3">
      <c r="B28" s="97"/>
      <c r="C28" s="50"/>
      <c r="D28" s="61"/>
      <c r="E28" s="137"/>
      <c r="F28" s="137"/>
      <c r="G28" s="137"/>
      <c r="H28" s="138"/>
    </row>
    <row r="29" spans="2:13" ht="15.75" thickBot="1" x14ac:dyDescent="0.3">
      <c r="B29" s="98"/>
      <c r="C29" s="25" t="s">
        <v>16</v>
      </c>
      <c r="D29" s="61"/>
      <c r="E29" s="137"/>
      <c r="F29" s="137"/>
      <c r="G29" s="137"/>
      <c r="H29" s="138"/>
    </row>
    <row r="30" spans="2:13" s="270" customFormat="1" x14ac:dyDescent="0.25">
      <c r="B30" s="99"/>
      <c r="C30" s="67"/>
      <c r="D30" s="68"/>
      <c r="E30" s="139"/>
      <c r="F30" s="139"/>
      <c r="G30" s="139"/>
      <c r="H30" s="140"/>
    </row>
    <row r="31" spans="2:13" s="270" customFormat="1" x14ac:dyDescent="0.25">
      <c r="B31" s="74"/>
      <c r="C31" s="74"/>
      <c r="D31" s="75"/>
      <c r="E31" s="142"/>
      <c r="F31" s="142"/>
      <c r="G31" s="124"/>
      <c r="H31" s="125"/>
    </row>
    <row r="32" spans="2:13" s="270" customFormat="1" x14ac:dyDescent="0.25">
      <c r="B32" s="74"/>
      <c r="C32" s="74"/>
      <c r="D32" s="75"/>
      <c r="E32" s="142"/>
      <c r="F32" s="142"/>
      <c r="G32" s="124"/>
      <c r="H32" s="125"/>
    </row>
    <row r="33" spans="2:10" s="270" customFormat="1" x14ac:dyDescent="0.25">
      <c r="B33" s="74"/>
      <c r="C33" s="74"/>
      <c r="D33" s="75"/>
      <c r="E33" s="142"/>
      <c r="F33" s="142"/>
      <c r="G33" s="142"/>
      <c r="H33" s="125"/>
    </row>
    <row r="34" spans="2:10" s="270" customFormat="1" x14ac:dyDescent="0.25">
      <c r="B34" s="74"/>
      <c r="C34" s="74"/>
      <c r="D34" s="75"/>
      <c r="E34" s="142"/>
      <c r="F34" s="142"/>
      <c r="G34" s="124"/>
      <c r="H34" s="125"/>
    </row>
    <row r="35" spans="2:10" s="270" customFormat="1" x14ac:dyDescent="0.25">
      <c r="B35" s="74"/>
      <c r="C35" s="74"/>
      <c r="D35" s="75"/>
      <c r="E35" s="142"/>
      <c r="F35" s="142"/>
      <c r="G35" s="124"/>
      <c r="H35" s="125"/>
    </row>
    <row r="36" spans="2:10" x14ac:dyDescent="0.25">
      <c r="B36" s="46"/>
      <c r="C36" s="46"/>
      <c r="D36" s="78"/>
      <c r="E36" s="133"/>
      <c r="F36" s="133"/>
      <c r="G36" s="133"/>
      <c r="H36" s="132"/>
    </row>
    <row r="37" spans="2:10" ht="15.75" thickBot="1" x14ac:dyDescent="0.3">
      <c r="B37" s="96"/>
      <c r="C37" s="50"/>
      <c r="D37" s="79"/>
      <c r="E37" s="143"/>
      <c r="F37" s="143"/>
      <c r="G37" s="131"/>
      <c r="H37" s="144"/>
      <c r="J37" s="45"/>
    </row>
    <row r="38" spans="2:10" ht="15.75" thickBot="1" x14ac:dyDescent="0.3">
      <c r="B38" s="97"/>
      <c r="C38" s="56" t="s">
        <v>17</v>
      </c>
      <c r="D38" s="57"/>
      <c r="E38" s="136"/>
      <c r="F38" s="136"/>
      <c r="G38" s="60" t="s">
        <v>15</v>
      </c>
      <c r="H38" s="12">
        <f>SUM(H30:H37)</f>
        <v>0</v>
      </c>
    </row>
    <row r="39" spans="2:10" ht="15.75" thickBot="1" x14ac:dyDescent="0.3">
      <c r="B39" s="97"/>
      <c r="C39" s="50"/>
      <c r="D39" s="61"/>
      <c r="E39" s="137"/>
      <c r="F39" s="137"/>
      <c r="G39" s="137"/>
      <c r="H39" s="138"/>
    </row>
    <row r="40" spans="2:10" ht="15.75" thickBot="1" x14ac:dyDescent="0.3">
      <c r="B40" s="98"/>
      <c r="C40" s="25" t="s">
        <v>18</v>
      </c>
      <c r="D40" s="61"/>
      <c r="E40" s="137"/>
      <c r="F40" s="137"/>
      <c r="G40" s="137"/>
      <c r="H40" s="138"/>
    </row>
    <row r="41" spans="2:10" ht="178.5" x14ac:dyDescent="0.25">
      <c r="B41" s="224" t="str">
        <f>'ANAS 2015'!B21</f>
        <v>SIC.04.01.001.b</v>
      </c>
      <c r="C41" s="257" t="str">
        <f>'ANAS 2015'!C21</f>
        <v xml:space="preserve">SEGNALETICA ORIZZONTALE CON VERNICE RIFRANGENTE A BASE SOLVENTE 
esecuzione di segnaletica orizzontale di nuovo impianto costituita da strisce rifrangenti longitudinali o trasversali rette o curve, semplici o affiancate, continue o discontinue, eseguita con vernice a solvente, di qualsiasi colore, premiscelata con perline di vetro.
Compreso ogni onere per nolo di attrezzature, forniture di materiale, tracciamento, anche in presenza di traffico, la pulizia e la preparazione dalle zone di impianto prima della posa, l'installazione ed il mantenimento della segnaletica di cantiere regolamentare, il pilotaggio del traffico ed ogni altro onere per un lavoro eseguito a perfetta regola d'arte.
Le caratteristiche fotometriche, colorimetriche e di resistenza al derapaggio dovranno essere conformi alle prescrizioni generali previste dalla norma UNI EN 1436/98 e a quanto riportato nelle norme tecniche del capitolato speciale d'appalto e dovranno essere mantenute per l'intera durata della fase di lavoro al fine di garantire la sicurezza dei lavoratori.
Per ogni metro lineare effettivamente ricoperto 
-PER STRISCE CONTINUE E DISCONTINUE DA CENTIMETRI 15 </v>
      </c>
      <c r="D41" s="234" t="str">
        <f>'ANAS 2015'!D21</f>
        <v xml:space="preserve">m </v>
      </c>
      <c r="E41" s="249">
        <f>36+108+36</f>
        <v>180</v>
      </c>
      <c r="F41" s="249">
        <f>'ANAS 2015'!E21</f>
        <v>0.4</v>
      </c>
      <c r="G41" s="251">
        <f>E41/$G$15</f>
        <v>180</v>
      </c>
      <c r="H41" s="252">
        <f>G41*F41</f>
        <v>72</v>
      </c>
      <c r="J41" s="45"/>
    </row>
    <row r="42" spans="2:10" ht="77.25" thickBot="1" x14ac:dyDescent="0.3">
      <c r="B42" s="224" t="str">
        <f>'ANAS 2015'!B22</f>
        <v xml:space="preserve">SIC.04.01.005.a </v>
      </c>
      <c r="C42" s="257" t="str">
        <f>'ANAS 2015'!C22</f>
        <v xml:space="preserve">CANCELLAZIONE DI SEGNALETICA ORIZZONTALE CON IMPIEGO DI ATTREZZATURA ABRASIVA 
compreso carico, trasporto a rifiuto e scarico in idonee discariche di raccolta del materiale di risulta ed ogni altro onere e magistero per dare il lavoro compiuto a perfetta regola d'arte. Per ogni metro lineare effettivamente cancellato
-PER STRISCE CONTINUE E DISCONTINUE </v>
      </c>
      <c r="D42" s="239" t="str">
        <f>'ANAS 2015'!D22</f>
        <v xml:space="preserve">m </v>
      </c>
      <c r="E42" s="253">
        <f>E41</f>
        <v>180</v>
      </c>
      <c r="F42" s="258">
        <f>'ANAS 2015'!E22</f>
        <v>1.8</v>
      </c>
      <c r="G42" s="255">
        <f>E42/$G$15</f>
        <v>180</v>
      </c>
      <c r="H42" s="256">
        <f>G42*F42</f>
        <v>324</v>
      </c>
      <c r="J42" s="45"/>
    </row>
    <row r="43" spans="2:10" ht="15.75" thickBot="1" x14ac:dyDescent="0.3">
      <c r="B43" s="97"/>
      <c r="C43" s="56" t="s">
        <v>22</v>
      </c>
      <c r="D43" s="57"/>
      <c r="E43" s="136"/>
      <c r="F43" s="136"/>
      <c r="G43" s="60" t="s">
        <v>15</v>
      </c>
      <c r="H43" s="12">
        <f>SUM(H41:H42)</f>
        <v>396</v>
      </c>
    </row>
    <row r="44" spans="2:10" ht="15.75" thickBot="1" x14ac:dyDescent="0.3">
      <c r="C44" s="87"/>
      <c r="D44" s="88"/>
      <c r="E44" s="147"/>
      <c r="F44" s="147"/>
      <c r="G44" s="148"/>
      <c r="H44" s="148"/>
    </row>
    <row r="45" spans="2:10" ht="15.75" thickBot="1" x14ac:dyDescent="0.3">
      <c r="C45" s="91"/>
      <c r="D45" s="91"/>
      <c r="E45" s="91"/>
      <c r="F45" s="91" t="s">
        <v>23</v>
      </c>
      <c r="G45" s="92" t="s">
        <v>15</v>
      </c>
      <c r="H45" s="12">
        <f>H43+H38+H27</f>
        <v>396</v>
      </c>
    </row>
  </sheetData>
  <mergeCells count="2">
    <mergeCell ref="B2:B3"/>
    <mergeCell ref="C2:F13"/>
  </mergeCells>
  <pageMargins left="0.7" right="0.7" top="0.75" bottom="0.75" header="0.3" footer="0.3"/>
  <pageSetup paperSize="9" scale="59" orientation="portrait" r:id="rId1"/>
  <colBreaks count="2" manualBreakCount="2">
    <brk id="1" max="1048575" man="1"/>
    <brk id="8" max="57"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B1:M47"/>
  <sheetViews>
    <sheetView view="pageBreakPreview" topLeftCell="A37" zoomScale="85" zoomScaleNormal="85" zoomScaleSheetLayoutView="85" workbookViewId="0">
      <selection activeCell="B2" sqref="B2:B3"/>
    </sheetView>
  </sheetViews>
  <sheetFormatPr defaultRowHeight="15" x14ac:dyDescent="0.25"/>
  <cols>
    <col min="1" max="1" width="3.7109375" style="272" customWidth="1"/>
    <col min="2" max="2" width="15.7109375" style="101" customWidth="1"/>
    <col min="3" max="3" width="80.7109375" style="272" customWidth="1"/>
    <col min="4" max="4" width="8.7109375" style="6" customWidth="1"/>
    <col min="5" max="5" width="8.7109375" style="112" customWidth="1"/>
    <col min="6" max="6" width="11.140625" style="112" customWidth="1"/>
    <col min="7" max="7" width="11.28515625" style="112" bestFit="1" customWidth="1"/>
    <col min="8" max="8" width="10.140625" style="112" bestFit="1" customWidth="1"/>
    <col min="9" max="9" width="3.7109375" style="272" customWidth="1"/>
    <col min="10" max="257" width="9.140625" style="272"/>
    <col min="258" max="258" width="13.7109375" style="272" customWidth="1"/>
    <col min="259" max="259" width="42.7109375" style="272" customWidth="1"/>
    <col min="260" max="261" width="8.7109375" style="272" customWidth="1"/>
    <col min="262" max="262" width="11.140625" style="272" customWidth="1"/>
    <col min="263" max="263" width="11.28515625" style="272" bestFit="1" customWidth="1"/>
    <col min="264" max="264" width="10.140625" style="272" bestFit="1" customWidth="1"/>
    <col min="265" max="265" width="3.7109375" style="272" customWidth="1"/>
    <col min="266" max="513" width="9.140625" style="272"/>
    <col min="514" max="514" width="13.7109375" style="272" customWidth="1"/>
    <col min="515" max="515" width="42.7109375" style="272" customWidth="1"/>
    <col min="516" max="517" width="8.7109375" style="272" customWidth="1"/>
    <col min="518" max="518" width="11.140625" style="272" customWidth="1"/>
    <col min="519" max="519" width="11.28515625" style="272" bestFit="1" customWidth="1"/>
    <col min="520" max="520" width="10.140625" style="272" bestFit="1" customWidth="1"/>
    <col min="521" max="521" width="3.7109375" style="272" customWidth="1"/>
    <col min="522" max="769" width="9.140625" style="272"/>
    <col min="770" max="770" width="13.7109375" style="272" customWidth="1"/>
    <col min="771" max="771" width="42.7109375" style="272" customWidth="1"/>
    <col min="772" max="773" width="8.7109375" style="272" customWidth="1"/>
    <col min="774" max="774" width="11.140625" style="272" customWidth="1"/>
    <col min="775" max="775" width="11.28515625" style="272" bestFit="1" customWidth="1"/>
    <col min="776" max="776" width="10.140625" style="272" bestFit="1" customWidth="1"/>
    <col min="777" max="777" width="3.7109375" style="272" customWidth="1"/>
    <col min="778" max="1025" width="9.140625" style="272"/>
    <col min="1026" max="1026" width="13.7109375" style="272" customWidth="1"/>
    <col min="1027" max="1027" width="42.7109375" style="272" customWidth="1"/>
    <col min="1028" max="1029" width="8.7109375" style="272" customWidth="1"/>
    <col min="1030" max="1030" width="11.140625" style="272" customWidth="1"/>
    <col min="1031" max="1031" width="11.28515625" style="272" bestFit="1" customWidth="1"/>
    <col min="1032" max="1032" width="10.140625" style="272" bestFit="1" customWidth="1"/>
    <col min="1033" max="1033" width="3.7109375" style="272" customWidth="1"/>
    <col min="1034" max="1281" width="9.140625" style="272"/>
    <col min="1282" max="1282" width="13.7109375" style="272" customWidth="1"/>
    <col min="1283" max="1283" width="42.7109375" style="272" customWidth="1"/>
    <col min="1284" max="1285" width="8.7109375" style="272" customWidth="1"/>
    <col min="1286" max="1286" width="11.140625" style="272" customWidth="1"/>
    <col min="1287" max="1287" width="11.28515625" style="272" bestFit="1" customWidth="1"/>
    <col min="1288" max="1288" width="10.140625" style="272" bestFit="1" customWidth="1"/>
    <col min="1289" max="1289" width="3.7109375" style="272" customWidth="1"/>
    <col min="1290" max="1537" width="9.140625" style="272"/>
    <col min="1538" max="1538" width="13.7109375" style="272" customWidth="1"/>
    <col min="1539" max="1539" width="42.7109375" style="272" customWidth="1"/>
    <col min="1540" max="1541" width="8.7109375" style="272" customWidth="1"/>
    <col min="1542" max="1542" width="11.140625" style="272" customWidth="1"/>
    <col min="1543" max="1543" width="11.28515625" style="272" bestFit="1" customWidth="1"/>
    <col min="1544" max="1544" width="10.140625" style="272" bestFit="1" customWidth="1"/>
    <col min="1545" max="1545" width="3.7109375" style="272" customWidth="1"/>
    <col min="1546" max="1793" width="9.140625" style="272"/>
    <col min="1794" max="1794" width="13.7109375" style="272" customWidth="1"/>
    <col min="1795" max="1795" width="42.7109375" style="272" customWidth="1"/>
    <col min="1796" max="1797" width="8.7109375" style="272" customWidth="1"/>
    <col min="1798" max="1798" width="11.140625" style="272" customWidth="1"/>
    <col min="1799" max="1799" width="11.28515625" style="272" bestFit="1" customWidth="1"/>
    <col min="1800" max="1800" width="10.140625" style="272" bestFit="1" customWidth="1"/>
    <col min="1801" max="1801" width="3.7109375" style="272" customWidth="1"/>
    <col min="1802" max="2049" width="9.140625" style="272"/>
    <col min="2050" max="2050" width="13.7109375" style="272" customWidth="1"/>
    <col min="2051" max="2051" width="42.7109375" style="272" customWidth="1"/>
    <col min="2052" max="2053" width="8.7109375" style="272" customWidth="1"/>
    <col min="2054" max="2054" width="11.140625" style="272" customWidth="1"/>
    <col min="2055" max="2055" width="11.28515625" style="272" bestFit="1" customWidth="1"/>
    <col min="2056" max="2056" width="10.140625" style="272" bestFit="1" customWidth="1"/>
    <col min="2057" max="2057" width="3.7109375" style="272" customWidth="1"/>
    <col min="2058" max="2305" width="9.140625" style="272"/>
    <col min="2306" max="2306" width="13.7109375" style="272" customWidth="1"/>
    <col min="2307" max="2307" width="42.7109375" style="272" customWidth="1"/>
    <col min="2308" max="2309" width="8.7109375" style="272" customWidth="1"/>
    <col min="2310" max="2310" width="11.140625" style="272" customWidth="1"/>
    <col min="2311" max="2311" width="11.28515625" style="272" bestFit="1" customWidth="1"/>
    <col min="2312" max="2312" width="10.140625" style="272" bestFit="1" customWidth="1"/>
    <col min="2313" max="2313" width="3.7109375" style="272" customWidth="1"/>
    <col min="2314" max="2561" width="9.140625" style="272"/>
    <col min="2562" max="2562" width="13.7109375" style="272" customWidth="1"/>
    <col min="2563" max="2563" width="42.7109375" style="272" customWidth="1"/>
    <col min="2564" max="2565" width="8.7109375" style="272" customWidth="1"/>
    <col min="2566" max="2566" width="11.140625" style="272" customWidth="1"/>
    <col min="2567" max="2567" width="11.28515625" style="272" bestFit="1" customWidth="1"/>
    <col min="2568" max="2568" width="10.140625" style="272" bestFit="1" customWidth="1"/>
    <col min="2569" max="2569" width="3.7109375" style="272" customWidth="1"/>
    <col min="2570" max="2817" width="9.140625" style="272"/>
    <col min="2818" max="2818" width="13.7109375" style="272" customWidth="1"/>
    <col min="2819" max="2819" width="42.7109375" style="272" customWidth="1"/>
    <col min="2820" max="2821" width="8.7109375" style="272" customWidth="1"/>
    <col min="2822" max="2822" width="11.140625" style="272" customWidth="1"/>
    <col min="2823" max="2823" width="11.28515625" style="272" bestFit="1" customWidth="1"/>
    <col min="2824" max="2824" width="10.140625" style="272" bestFit="1" customWidth="1"/>
    <col min="2825" max="2825" width="3.7109375" style="272" customWidth="1"/>
    <col min="2826" max="3073" width="9.140625" style="272"/>
    <col min="3074" max="3074" width="13.7109375" style="272" customWidth="1"/>
    <col min="3075" max="3075" width="42.7109375" style="272" customWidth="1"/>
    <col min="3076" max="3077" width="8.7109375" style="272" customWidth="1"/>
    <col min="3078" max="3078" width="11.140625" style="272" customWidth="1"/>
    <col min="3079" max="3079" width="11.28515625" style="272" bestFit="1" customWidth="1"/>
    <col min="3080" max="3080" width="10.140625" style="272" bestFit="1" customWidth="1"/>
    <col min="3081" max="3081" width="3.7109375" style="272" customWidth="1"/>
    <col min="3082" max="3329" width="9.140625" style="272"/>
    <col min="3330" max="3330" width="13.7109375" style="272" customWidth="1"/>
    <col min="3331" max="3331" width="42.7109375" style="272" customWidth="1"/>
    <col min="3332" max="3333" width="8.7109375" style="272" customWidth="1"/>
    <col min="3334" max="3334" width="11.140625" style="272" customWidth="1"/>
    <col min="3335" max="3335" width="11.28515625" style="272" bestFit="1" customWidth="1"/>
    <col min="3336" max="3336" width="10.140625" style="272" bestFit="1" customWidth="1"/>
    <col min="3337" max="3337" width="3.7109375" style="272" customWidth="1"/>
    <col min="3338" max="3585" width="9.140625" style="272"/>
    <col min="3586" max="3586" width="13.7109375" style="272" customWidth="1"/>
    <col min="3587" max="3587" width="42.7109375" style="272" customWidth="1"/>
    <col min="3588" max="3589" width="8.7109375" style="272" customWidth="1"/>
    <col min="3590" max="3590" width="11.140625" style="272" customWidth="1"/>
    <col min="3591" max="3591" width="11.28515625" style="272" bestFit="1" customWidth="1"/>
    <col min="3592" max="3592" width="10.140625" style="272" bestFit="1" customWidth="1"/>
    <col min="3593" max="3593" width="3.7109375" style="272" customWidth="1"/>
    <col min="3594" max="3841" width="9.140625" style="272"/>
    <col min="3842" max="3842" width="13.7109375" style="272" customWidth="1"/>
    <col min="3843" max="3843" width="42.7109375" style="272" customWidth="1"/>
    <col min="3844" max="3845" width="8.7109375" style="272" customWidth="1"/>
    <col min="3846" max="3846" width="11.140625" style="272" customWidth="1"/>
    <col min="3847" max="3847" width="11.28515625" style="272" bestFit="1" customWidth="1"/>
    <col min="3848" max="3848" width="10.140625" style="272" bestFit="1" customWidth="1"/>
    <col min="3849" max="3849" width="3.7109375" style="272" customWidth="1"/>
    <col min="3850" max="4097" width="9.140625" style="272"/>
    <col min="4098" max="4098" width="13.7109375" style="272" customWidth="1"/>
    <col min="4099" max="4099" width="42.7109375" style="272" customWidth="1"/>
    <col min="4100" max="4101" width="8.7109375" style="272" customWidth="1"/>
    <col min="4102" max="4102" width="11.140625" style="272" customWidth="1"/>
    <col min="4103" max="4103" width="11.28515625" style="272" bestFit="1" customWidth="1"/>
    <col min="4104" max="4104" width="10.140625" style="272" bestFit="1" customWidth="1"/>
    <col min="4105" max="4105" width="3.7109375" style="272" customWidth="1"/>
    <col min="4106" max="4353" width="9.140625" style="272"/>
    <col min="4354" max="4354" width="13.7109375" style="272" customWidth="1"/>
    <col min="4355" max="4355" width="42.7109375" style="272" customWidth="1"/>
    <col min="4356" max="4357" width="8.7109375" style="272" customWidth="1"/>
    <col min="4358" max="4358" width="11.140625" style="272" customWidth="1"/>
    <col min="4359" max="4359" width="11.28515625" style="272" bestFit="1" customWidth="1"/>
    <col min="4360" max="4360" width="10.140625" style="272" bestFit="1" customWidth="1"/>
    <col min="4361" max="4361" width="3.7109375" style="272" customWidth="1"/>
    <col min="4362" max="4609" width="9.140625" style="272"/>
    <col min="4610" max="4610" width="13.7109375" style="272" customWidth="1"/>
    <col min="4611" max="4611" width="42.7109375" style="272" customWidth="1"/>
    <col min="4612" max="4613" width="8.7109375" style="272" customWidth="1"/>
    <col min="4614" max="4614" width="11.140625" style="272" customWidth="1"/>
    <col min="4615" max="4615" width="11.28515625" style="272" bestFit="1" customWidth="1"/>
    <col min="4616" max="4616" width="10.140625" style="272" bestFit="1" customWidth="1"/>
    <col min="4617" max="4617" width="3.7109375" style="272" customWidth="1"/>
    <col min="4618" max="4865" width="9.140625" style="272"/>
    <col min="4866" max="4866" width="13.7109375" style="272" customWidth="1"/>
    <col min="4867" max="4867" width="42.7109375" style="272" customWidth="1"/>
    <col min="4868" max="4869" width="8.7109375" style="272" customWidth="1"/>
    <col min="4870" max="4870" width="11.140625" style="272" customWidth="1"/>
    <col min="4871" max="4871" width="11.28515625" style="272" bestFit="1" customWidth="1"/>
    <col min="4872" max="4872" width="10.140625" style="272" bestFit="1" customWidth="1"/>
    <col min="4873" max="4873" width="3.7109375" style="272" customWidth="1"/>
    <col min="4874" max="5121" width="9.140625" style="272"/>
    <col min="5122" max="5122" width="13.7109375" style="272" customWidth="1"/>
    <col min="5123" max="5123" width="42.7109375" style="272" customWidth="1"/>
    <col min="5124" max="5125" width="8.7109375" style="272" customWidth="1"/>
    <col min="5126" max="5126" width="11.140625" style="272" customWidth="1"/>
    <col min="5127" max="5127" width="11.28515625" style="272" bestFit="1" customWidth="1"/>
    <col min="5128" max="5128" width="10.140625" style="272" bestFit="1" customWidth="1"/>
    <col min="5129" max="5129" width="3.7109375" style="272" customWidth="1"/>
    <col min="5130" max="5377" width="9.140625" style="272"/>
    <col min="5378" max="5378" width="13.7109375" style="272" customWidth="1"/>
    <col min="5379" max="5379" width="42.7109375" style="272" customWidth="1"/>
    <col min="5380" max="5381" width="8.7109375" style="272" customWidth="1"/>
    <col min="5382" max="5382" width="11.140625" style="272" customWidth="1"/>
    <col min="5383" max="5383" width="11.28515625" style="272" bestFit="1" customWidth="1"/>
    <col min="5384" max="5384" width="10.140625" style="272" bestFit="1" customWidth="1"/>
    <col min="5385" max="5385" width="3.7109375" style="272" customWidth="1"/>
    <col min="5386" max="5633" width="9.140625" style="272"/>
    <col min="5634" max="5634" width="13.7109375" style="272" customWidth="1"/>
    <col min="5635" max="5635" width="42.7109375" style="272" customWidth="1"/>
    <col min="5636" max="5637" width="8.7109375" style="272" customWidth="1"/>
    <col min="5638" max="5638" width="11.140625" style="272" customWidth="1"/>
    <col min="5639" max="5639" width="11.28515625" style="272" bestFit="1" customWidth="1"/>
    <col min="5640" max="5640" width="10.140625" style="272" bestFit="1" customWidth="1"/>
    <col min="5641" max="5641" width="3.7109375" style="272" customWidth="1"/>
    <col min="5642" max="5889" width="9.140625" style="272"/>
    <col min="5890" max="5890" width="13.7109375" style="272" customWidth="1"/>
    <col min="5891" max="5891" width="42.7109375" style="272" customWidth="1"/>
    <col min="5892" max="5893" width="8.7109375" style="272" customWidth="1"/>
    <col min="5894" max="5894" width="11.140625" style="272" customWidth="1"/>
    <col min="5895" max="5895" width="11.28515625" style="272" bestFit="1" customWidth="1"/>
    <col min="5896" max="5896" width="10.140625" style="272" bestFit="1" customWidth="1"/>
    <col min="5897" max="5897" width="3.7109375" style="272" customWidth="1"/>
    <col min="5898" max="6145" width="9.140625" style="272"/>
    <col min="6146" max="6146" width="13.7109375" style="272" customWidth="1"/>
    <col min="6147" max="6147" width="42.7109375" style="272" customWidth="1"/>
    <col min="6148" max="6149" width="8.7109375" style="272" customWidth="1"/>
    <col min="6150" max="6150" width="11.140625" style="272" customWidth="1"/>
    <col min="6151" max="6151" width="11.28515625" style="272" bestFit="1" customWidth="1"/>
    <col min="6152" max="6152" width="10.140625" style="272" bestFit="1" customWidth="1"/>
    <col min="6153" max="6153" width="3.7109375" style="272" customWidth="1"/>
    <col min="6154" max="6401" width="9.140625" style="272"/>
    <col min="6402" max="6402" width="13.7109375" style="272" customWidth="1"/>
    <col min="6403" max="6403" width="42.7109375" style="272" customWidth="1"/>
    <col min="6404" max="6405" width="8.7109375" style="272" customWidth="1"/>
    <col min="6406" max="6406" width="11.140625" style="272" customWidth="1"/>
    <col min="6407" max="6407" width="11.28515625" style="272" bestFit="1" customWidth="1"/>
    <col min="6408" max="6408" width="10.140625" style="272" bestFit="1" customWidth="1"/>
    <col min="6409" max="6409" width="3.7109375" style="272" customWidth="1"/>
    <col min="6410" max="6657" width="9.140625" style="272"/>
    <col min="6658" max="6658" width="13.7109375" style="272" customWidth="1"/>
    <col min="6659" max="6659" width="42.7109375" style="272" customWidth="1"/>
    <col min="6660" max="6661" width="8.7109375" style="272" customWidth="1"/>
    <col min="6662" max="6662" width="11.140625" style="272" customWidth="1"/>
    <col min="6663" max="6663" width="11.28515625" style="272" bestFit="1" customWidth="1"/>
    <col min="6664" max="6664" width="10.140625" style="272" bestFit="1" customWidth="1"/>
    <col min="6665" max="6665" width="3.7109375" style="272" customWidth="1"/>
    <col min="6666" max="6913" width="9.140625" style="272"/>
    <col min="6914" max="6914" width="13.7109375" style="272" customWidth="1"/>
    <col min="6915" max="6915" width="42.7109375" style="272" customWidth="1"/>
    <col min="6916" max="6917" width="8.7109375" style="272" customWidth="1"/>
    <col min="6918" max="6918" width="11.140625" style="272" customWidth="1"/>
    <col min="6919" max="6919" width="11.28515625" style="272" bestFit="1" customWidth="1"/>
    <col min="6920" max="6920" width="10.140625" style="272" bestFit="1" customWidth="1"/>
    <col min="6921" max="6921" width="3.7109375" style="272" customWidth="1"/>
    <col min="6922" max="7169" width="9.140625" style="272"/>
    <col min="7170" max="7170" width="13.7109375" style="272" customWidth="1"/>
    <col min="7171" max="7171" width="42.7109375" style="272" customWidth="1"/>
    <col min="7172" max="7173" width="8.7109375" style="272" customWidth="1"/>
    <col min="7174" max="7174" width="11.140625" style="272" customWidth="1"/>
    <col min="7175" max="7175" width="11.28515625" style="272" bestFit="1" customWidth="1"/>
    <col min="7176" max="7176" width="10.140625" style="272" bestFit="1" customWidth="1"/>
    <col min="7177" max="7177" width="3.7109375" style="272" customWidth="1"/>
    <col min="7178" max="7425" width="9.140625" style="272"/>
    <col min="7426" max="7426" width="13.7109375" style="272" customWidth="1"/>
    <col min="7427" max="7427" width="42.7109375" style="272" customWidth="1"/>
    <col min="7428" max="7429" width="8.7109375" style="272" customWidth="1"/>
    <col min="7430" max="7430" width="11.140625" style="272" customWidth="1"/>
    <col min="7431" max="7431" width="11.28515625" style="272" bestFit="1" customWidth="1"/>
    <col min="7432" max="7432" width="10.140625" style="272" bestFit="1" customWidth="1"/>
    <col min="7433" max="7433" width="3.7109375" style="272" customWidth="1"/>
    <col min="7434" max="7681" width="9.140625" style="272"/>
    <col min="7682" max="7682" width="13.7109375" style="272" customWidth="1"/>
    <col min="7683" max="7683" width="42.7109375" style="272" customWidth="1"/>
    <col min="7684" max="7685" width="8.7109375" style="272" customWidth="1"/>
    <col min="7686" max="7686" width="11.140625" style="272" customWidth="1"/>
    <col min="7687" max="7687" width="11.28515625" style="272" bestFit="1" customWidth="1"/>
    <col min="7688" max="7688" width="10.140625" style="272" bestFit="1" customWidth="1"/>
    <col min="7689" max="7689" width="3.7109375" style="272" customWidth="1"/>
    <col min="7690" max="7937" width="9.140625" style="272"/>
    <col min="7938" max="7938" width="13.7109375" style="272" customWidth="1"/>
    <col min="7939" max="7939" width="42.7109375" style="272" customWidth="1"/>
    <col min="7940" max="7941" width="8.7109375" style="272" customWidth="1"/>
    <col min="7942" max="7942" width="11.140625" style="272" customWidth="1"/>
    <col min="7943" max="7943" width="11.28515625" style="272" bestFit="1" customWidth="1"/>
    <col min="7944" max="7944" width="10.140625" style="272" bestFit="1" customWidth="1"/>
    <col min="7945" max="7945" width="3.7109375" style="272" customWidth="1"/>
    <col min="7946" max="8193" width="9.140625" style="272"/>
    <col min="8194" max="8194" width="13.7109375" style="272" customWidth="1"/>
    <col min="8195" max="8195" width="42.7109375" style="272" customWidth="1"/>
    <col min="8196" max="8197" width="8.7109375" style="272" customWidth="1"/>
    <col min="8198" max="8198" width="11.140625" style="272" customWidth="1"/>
    <col min="8199" max="8199" width="11.28515625" style="272" bestFit="1" customWidth="1"/>
    <col min="8200" max="8200" width="10.140625" style="272" bestFit="1" customWidth="1"/>
    <col min="8201" max="8201" width="3.7109375" style="272" customWidth="1"/>
    <col min="8202" max="8449" width="9.140625" style="272"/>
    <col min="8450" max="8450" width="13.7109375" style="272" customWidth="1"/>
    <col min="8451" max="8451" width="42.7109375" style="272" customWidth="1"/>
    <col min="8452" max="8453" width="8.7109375" style="272" customWidth="1"/>
    <col min="8454" max="8454" width="11.140625" style="272" customWidth="1"/>
    <col min="8455" max="8455" width="11.28515625" style="272" bestFit="1" customWidth="1"/>
    <col min="8456" max="8456" width="10.140625" style="272" bestFit="1" customWidth="1"/>
    <col min="8457" max="8457" width="3.7109375" style="272" customWidth="1"/>
    <col min="8458" max="8705" width="9.140625" style="272"/>
    <col min="8706" max="8706" width="13.7109375" style="272" customWidth="1"/>
    <col min="8707" max="8707" width="42.7109375" style="272" customWidth="1"/>
    <col min="8708" max="8709" width="8.7109375" style="272" customWidth="1"/>
    <col min="8710" max="8710" width="11.140625" style="272" customWidth="1"/>
    <col min="8711" max="8711" width="11.28515625" style="272" bestFit="1" customWidth="1"/>
    <col min="8712" max="8712" width="10.140625" style="272" bestFit="1" customWidth="1"/>
    <col min="8713" max="8713" width="3.7109375" style="272" customWidth="1"/>
    <col min="8714" max="8961" width="9.140625" style="272"/>
    <col min="8962" max="8962" width="13.7109375" style="272" customWidth="1"/>
    <col min="8963" max="8963" width="42.7109375" style="272" customWidth="1"/>
    <col min="8964" max="8965" width="8.7109375" style="272" customWidth="1"/>
    <col min="8966" max="8966" width="11.140625" style="272" customWidth="1"/>
    <col min="8967" max="8967" width="11.28515625" style="272" bestFit="1" customWidth="1"/>
    <col min="8968" max="8968" width="10.140625" style="272" bestFit="1" customWidth="1"/>
    <col min="8969" max="8969" width="3.7109375" style="272" customWidth="1"/>
    <col min="8970" max="9217" width="9.140625" style="272"/>
    <col min="9218" max="9218" width="13.7109375" style="272" customWidth="1"/>
    <col min="9219" max="9219" width="42.7109375" style="272" customWidth="1"/>
    <col min="9220" max="9221" width="8.7109375" style="272" customWidth="1"/>
    <col min="9222" max="9222" width="11.140625" style="272" customWidth="1"/>
    <col min="9223" max="9223" width="11.28515625" style="272" bestFit="1" customWidth="1"/>
    <col min="9224" max="9224" width="10.140625" style="272" bestFit="1" customWidth="1"/>
    <col min="9225" max="9225" width="3.7109375" style="272" customWidth="1"/>
    <col min="9226" max="9473" width="9.140625" style="272"/>
    <col min="9474" max="9474" width="13.7109375" style="272" customWidth="1"/>
    <col min="9475" max="9475" width="42.7109375" style="272" customWidth="1"/>
    <col min="9476" max="9477" width="8.7109375" style="272" customWidth="1"/>
    <col min="9478" max="9478" width="11.140625" style="272" customWidth="1"/>
    <col min="9479" max="9479" width="11.28515625" style="272" bestFit="1" customWidth="1"/>
    <col min="9480" max="9480" width="10.140625" style="272" bestFit="1" customWidth="1"/>
    <col min="9481" max="9481" width="3.7109375" style="272" customWidth="1"/>
    <col min="9482" max="9729" width="9.140625" style="272"/>
    <col min="9730" max="9730" width="13.7109375" style="272" customWidth="1"/>
    <col min="9731" max="9731" width="42.7109375" style="272" customWidth="1"/>
    <col min="9732" max="9733" width="8.7109375" style="272" customWidth="1"/>
    <col min="9734" max="9734" width="11.140625" style="272" customWidth="1"/>
    <col min="9735" max="9735" width="11.28515625" style="272" bestFit="1" customWidth="1"/>
    <col min="9736" max="9736" width="10.140625" style="272" bestFit="1" customWidth="1"/>
    <col min="9737" max="9737" width="3.7109375" style="272" customWidth="1"/>
    <col min="9738" max="9985" width="9.140625" style="272"/>
    <col min="9986" max="9986" width="13.7109375" style="272" customWidth="1"/>
    <col min="9987" max="9987" width="42.7109375" style="272" customWidth="1"/>
    <col min="9988" max="9989" width="8.7109375" style="272" customWidth="1"/>
    <col min="9990" max="9990" width="11.140625" style="272" customWidth="1"/>
    <col min="9991" max="9991" width="11.28515625" style="272" bestFit="1" customWidth="1"/>
    <col min="9992" max="9992" width="10.140625" style="272" bestFit="1" customWidth="1"/>
    <col min="9993" max="9993" width="3.7109375" style="272" customWidth="1"/>
    <col min="9994" max="10241" width="9.140625" style="272"/>
    <col min="10242" max="10242" width="13.7109375" style="272" customWidth="1"/>
    <col min="10243" max="10243" width="42.7109375" style="272" customWidth="1"/>
    <col min="10244" max="10245" width="8.7109375" style="272" customWidth="1"/>
    <col min="10246" max="10246" width="11.140625" style="272" customWidth="1"/>
    <col min="10247" max="10247" width="11.28515625" style="272" bestFit="1" customWidth="1"/>
    <col min="10248" max="10248" width="10.140625" style="272" bestFit="1" customWidth="1"/>
    <col min="10249" max="10249" width="3.7109375" style="272" customWidth="1"/>
    <col min="10250" max="10497" width="9.140625" style="272"/>
    <col min="10498" max="10498" width="13.7109375" style="272" customWidth="1"/>
    <col min="10499" max="10499" width="42.7109375" style="272" customWidth="1"/>
    <col min="10500" max="10501" width="8.7109375" style="272" customWidth="1"/>
    <col min="10502" max="10502" width="11.140625" style="272" customWidth="1"/>
    <col min="10503" max="10503" width="11.28515625" style="272" bestFit="1" customWidth="1"/>
    <col min="10504" max="10504" width="10.140625" style="272" bestFit="1" customWidth="1"/>
    <col min="10505" max="10505" width="3.7109375" style="272" customWidth="1"/>
    <col min="10506" max="10753" width="9.140625" style="272"/>
    <col min="10754" max="10754" width="13.7109375" style="272" customWidth="1"/>
    <col min="10755" max="10755" width="42.7109375" style="272" customWidth="1"/>
    <col min="10756" max="10757" width="8.7109375" style="272" customWidth="1"/>
    <col min="10758" max="10758" width="11.140625" style="272" customWidth="1"/>
    <col min="10759" max="10759" width="11.28515625" style="272" bestFit="1" customWidth="1"/>
    <col min="10760" max="10760" width="10.140625" style="272" bestFit="1" customWidth="1"/>
    <col min="10761" max="10761" width="3.7109375" style="272" customWidth="1"/>
    <col min="10762" max="11009" width="9.140625" style="272"/>
    <col min="11010" max="11010" width="13.7109375" style="272" customWidth="1"/>
    <col min="11011" max="11011" width="42.7109375" style="272" customWidth="1"/>
    <col min="11012" max="11013" width="8.7109375" style="272" customWidth="1"/>
    <col min="11014" max="11014" width="11.140625" style="272" customWidth="1"/>
    <col min="11015" max="11015" width="11.28515625" style="272" bestFit="1" customWidth="1"/>
    <col min="11016" max="11016" width="10.140625" style="272" bestFit="1" customWidth="1"/>
    <col min="11017" max="11017" width="3.7109375" style="272" customWidth="1"/>
    <col min="11018" max="11265" width="9.140625" style="272"/>
    <col min="11266" max="11266" width="13.7109375" style="272" customWidth="1"/>
    <col min="11267" max="11267" width="42.7109375" style="272" customWidth="1"/>
    <col min="11268" max="11269" width="8.7109375" style="272" customWidth="1"/>
    <col min="11270" max="11270" width="11.140625" style="272" customWidth="1"/>
    <col min="11271" max="11271" width="11.28515625" style="272" bestFit="1" customWidth="1"/>
    <col min="11272" max="11272" width="10.140625" style="272" bestFit="1" customWidth="1"/>
    <col min="11273" max="11273" width="3.7109375" style="272" customWidth="1"/>
    <col min="11274" max="11521" width="9.140625" style="272"/>
    <col min="11522" max="11522" width="13.7109375" style="272" customWidth="1"/>
    <col min="11523" max="11523" width="42.7109375" style="272" customWidth="1"/>
    <col min="11524" max="11525" width="8.7109375" style="272" customWidth="1"/>
    <col min="11526" max="11526" width="11.140625" style="272" customWidth="1"/>
    <col min="11527" max="11527" width="11.28515625" style="272" bestFit="1" customWidth="1"/>
    <col min="11528" max="11528" width="10.140625" style="272" bestFit="1" customWidth="1"/>
    <col min="11529" max="11529" width="3.7109375" style="272" customWidth="1"/>
    <col min="11530" max="11777" width="9.140625" style="272"/>
    <col min="11778" max="11778" width="13.7109375" style="272" customWidth="1"/>
    <col min="11779" max="11779" width="42.7109375" style="272" customWidth="1"/>
    <col min="11780" max="11781" width="8.7109375" style="272" customWidth="1"/>
    <col min="11782" max="11782" width="11.140625" style="272" customWidth="1"/>
    <col min="11783" max="11783" width="11.28515625" style="272" bestFit="1" customWidth="1"/>
    <col min="11784" max="11784" width="10.140625" style="272" bestFit="1" customWidth="1"/>
    <col min="11785" max="11785" width="3.7109375" style="272" customWidth="1"/>
    <col min="11786" max="12033" width="9.140625" style="272"/>
    <col min="12034" max="12034" width="13.7109375" style="272" customWidth="1"/>
    <col min="12035" max="12035" width="42.7109375" style="272" customWidth="1"/>
    <col min="12036" max="12037" width="8.7109375" style="272" customWidth="1"/>
    <col min="12038" max="12038" width="11.140625" style="272" customWidth="1"/>
    <col min="12039" max="12039" width="11.28515625" style="272" bestFit="1" customWidth="1"/>
    <col min="12040" max="12040" width="10.140625" style="272" bestFit="1" customWidth="1"/>
    <col min="12041" max="12041" width="3.7109375" style="272" customWidth="1"/>
    <col min="12042" max="12289" width="9.140625" style="272"/>
    <col min="12290" max="12290" width="13.7109375" style="272" customWidth="1"/>
    <col min="12291" max="12291" width="42.7109375" style="272" customWidth="1"/>
    <col min="12292" max="12293" width="8.7109375" style="272" customWidth="1"/>
    <col min="12294" max="12294" width="11.140625" style="272" customWidth="1"/>
    <col min="12295" max="12295" width="11.28515625" style="272" bestFit="1" customWidth="1"/>
    <col min="12296" max="12296" width="10.140625" style="272" bestFit="1" customWidth="1"/>
    <col min="12297" max="12297" width="3.7109375" style="272" customWidth="1"/>
    <col min="12298" max="12545" width="9.140625" style="272"/>
    <col min="12546" max="12546" width="13.7109375" style="272" customWidth="1"/>
    <col min="12547" max="12547" width="42.7109375" style="272" customWidth="1"/>
    <col min="12548" max="12549" width="8.7109375" style="272" customWidth="1"/>
    <col min="12550" max="12550" width="11.140625" style="272" customWidth="1"/>
    <col min="12551" max="12551" width="11.28515625" style="272" bestFit="1" customWidth="1"/>
    <col min="12552" max="12552" width="10.140625" style="272" bestFit="1" customWidth="1"/>
    <col min="12553" max="12553" width="3.7109375" style="272" customWidth="1"/>
    <col min="12554" max="12801" width="9.140625" style="272"/>
    <col min="12802" max="12802" width="13.7109375" style="272" customWidth="1"/>
    <col min="12803" max="12803" width="42.7109375" style="272" customWidth="1"/>
    <col min="12804" max="12805" width="8.7109375" style="272" customWidth="1"/>
    <col min="12806" max="12806" width="11.140625" style="272" customWidth="1"/>
    <col min="12807" max="12807" width="11.28515625" style="272" bestFit="1" customWidth="1"/>
    <col min="12808" max="12808" width="10.140625" style="272" bestFit="1" customWidth="1"/>
    <col min="12809" max="12809" width="3.7109375" style="272" customWidth="1"/>
    <col min="12810" max="13057" width="9.140625" style="272"/>
    <col min="13058" max="13058" width="13.7109375" style="272" customWidth="1"/>
    <col min="13059" max="13059" width="42.7109375" style="272" customWidth="1"/>
    <col min="13060" max="13061" width="8.7109375" style="272" customWidth="1"/>
    <col min="13062" max="13062" width="11.140625" style="272" customWidth="1"/>
    <col min="13063" max="13063" width="11.28515625" style="272" bestFit="1" customWidth="1"/>
    <col min="13064" max="13064" width="10.140625" style="272" bestFit="1" customWidth="1"/>
    <col min="13065" max="13065" width="3.7109375" style="272" customWidth="1"/>
    <col min="13066" max="13313" width="9.140625" style="272"/>
    <col min="13314" max="13314" width="13.7109375" style="272" customWidth="1"/>
    <col min="13315" max="13315" width="42.7109375" style="272" customWidth="1"/>
    <col min="13316" max="13317" width="8.7109375" style="272" customWidth="1"/>
    <col min="13318" max="13318" width="11.140625" style="272" customWidth="1"/>
    <col min="13319" max="13319" width="11.28515625" style="272" bestFit="1" customWidth="1"/>
    <col min="13320" max="13320" width="10.140625" style="272" bestFit="1" customWidth="1"/>
    <col min="13321" max="13321" width="3.7109375" style="272" customWidth="1"/>
    <col min="13322" max="13569" width="9.140625" style="272"/>
    <col min="13570" max="13570" width="13.7109375" style="272" customWidth="1"/>
    <col min="13571" max="13571" width="42.7109375" style="272" customWidth="1"/>
    <col min="13572" max="13573" width="8.7109375" style="272" customWidth="1"/>
    <col min="13574" max="13574" width="11.140625" style="272" customWidth="1"/>
    <col min="13575" max="13575" width="11.28515625" style="272" bestFit="1" customWidth="1"/>
    <col min="13576" max="13576" width="10.140625" style="272" bestFit="1" customWidth="1"/>
    <col min="13577" max="13577" width="3.7109375" style="272" customWidth="1"/>
    <col min="13578" max="13825" width="9.140625" style="272"/>
    <col min="13826" max="13826" width="13.7109375" style="272" customWidth="1"/>
    <col min="13827" max="13827" width="42.7109375" style="272" customWidth="1"/>
    <col min="13828" max="13829" width="8.7109375" style="272" customWidth="1"/>
    <col min="13830" max="13830" width="11.140625" style="272" customWidth="1"/>
    <col min="13831" max="13831" width="11.28515625" style="272" bestFit="1" customWidth="1"/>
    <col min="13832" max="13832" width="10.140625" style="272" bestFit="1" customWidth="1"/>
    <col min="13833" max="13833" width="3.7109375" style="272" customWidth="1"/>
    <col min="13834" max="14081" width="9.140625" style="272"/>
    <col min="14082" max="14082" width="13.7109375" style="272" customWidth="1"/>
    <col min="14083" max="14083" width="42.7109375" style="272" customWidth="1"/>
    <col min="14084" max="14085" width="8.7109375" style="272" customWidth="1"/>
    <col min="14086" max="14086" width="11.140625" style="272" customWidth="1"/>
    <col min="14087" max="14087" width="11.28515625" style="272" bestFit="1" customWidth="1"/>
    <col min="14088" max="14088" width="10.140625" style="272" bestFit="1" customWidth="1"/>
    <col min="14089" max="14089" width="3.7109375" style="272" customWidth="1"/>
    <col min="14090" max="14337" width="9.140625" style="272"/>
    <col min="14338" max="14338" width="13.7109375" style="272" customWidth="1"/>
    <col min="14339" max="14339" width="42.7109375" style="272" customWidth="1"/>
    <col min="14340" max="14341" width="8.7109375" style="272" customWidth="1"/>
    <col min="14342" max="14342" width="11.140625" style="272" customWidth="1"/>
    <col min="14343" max="14343" width="11.28515625" style="272" bestFit="1" customWidth="1"/>
    <col min="14344" max="14344" width="10.140625" style="272" bestFit="1" customWidth="1"/>
    <col min="14345" max="14345" width="3.7109375" style="272" customWidth="1"/>
    <col min="14346" max="14593" width="9.140625" style="272"/>
    <col min="14594" max="14594" width="13.7109375" style="272" customWidth="1"/>
    <col min="14595" max="14595" width="42.7109375" style="272" customWidth="1"/>
    <col min="14596" max="14597" width="8.7109375" style="272" customWidth="1"/>
    <col min="14598" max="14598" width="11.140625" style="272" customWidth="1"/>
    <col min="14599" max="14599" width="11.28515625" style="272" bestFit="1" customWidth="1"/>
    <col min="14600" max="14600" width="10.140625" style="272" bestFit="1" customWidth="1"/>
    <col min="14601" max="14601" width="3.7109375" style="272" customWidth="1"/>
    <col min="14602" max="14849" width="9.140625" style="272"/>
    <col min="14850" max="14850" width="13.7109375" style="272" customWidth="1"/>
    <col min="14851" max="14851" width="42.7109375" style="272" customWidth="1"/>
    <col min="14852" max="14853" width="8.7109375" style="272" customWidth="1"/>
    <col min="14854" max="14854" width="11.140625" style="272" customWidth="1"/>
    <col min="14855" max="14855" width="11.28515625" style="272" bestFit="1" customWidth="1"/>
    <col min="14856" max="14856" width="10.140625" style="272" bestFit="1" customWidth="1"/>
    <col min="14857" max="14857" width="3.7109375" style="272" customWidth="1"/>
    <col min="14858" max="15105" width="9.140625" style="272"/>
    <col min="15106" max="15106" width="13.7109375" style="272" customWidth="1"/>
    <col min="15107" max="15107" width="42.7109375" style="272" customWidth="1"/>
    <col min="15108" max="15109" width="8.7109375" style="272" customWidth="1"/>
    <col min="15110" max="15110" width="11.140625" style="272" customWidth="1"/>
    <col min="15111" max="15111" width="11.28515625" style="272" bestFit="1" customWidth="1"/>
    <col min="15112" max="15112" width="10.140625" style="272" bestFit="1" customWidth="1"/>
    <col min="15113" max="15113" width="3.7109375" style="272" customWidth="1"/>
    <col min="15114" max="15361" width="9.140625" style="272"/>
    <col min="15362" max="15362" width="13.7109375" style="272" customWidth="1"/>
    <col min="15363" max="15363" width="42.7109375" style="272" customWidth="1"/>
    <col min="15364" max="15365" width="8.7109375" style="272" customWidth="1"/>
    <col min="15366" max="15366" width="11.140625" style="272" customWidth="1"/>
    <col min="15367" max="15367" width="11.28515625" style="272" bestFit="1" customWidth="1"/>
    <col min="15368" max="15368" width="10.140625" style="272" bestFit="1" customWidth="1"/>
    <col min="15369" max="15369" width="3.7109375" style="272" customWidth="1"/>
    <col min="15370" max="15617" width="9.140625" style="272"/>
    <col min="15618" max="15618" width="13.7109375" style="272" customWidth="1"/>
    <col min="15619" max="15619" width="42.7109375" style="272" customWidth="1"/>
    <col min="15620" max="15621" width="8.7109375" style="272" customWidth="1"/>
    <col min="15622" max="15622" width="11.140625" style="272" customWidth="1"/>
    <col min="15623" max="15623" width="11.28515625" style="272" bestFit="1" customWidth="1"/>
    <col min="15624" max="15624" width="10.140625" style="272" bestFit="1" customWidth="1"/>
    <col min="15625" max="15625" width="3.7109375" style="272" customWidth="1"/>
    <col min="15626" max="15873" width="9.140625" style="272"/>
    <col min="15874" max="15874" width="13.7109375" style="272" customWidth="1"/>
    <col min="15875" max="15875" width="42.7109375" style="272" customWidth="1"/>
    <col min="15876" max="15877" width="8.7109375" style="272" customWidth="1"/>
    <col min="15878" max="15878" width="11.140625" style="272" customWidth="1"/>
    <col min="15879" max="15879" width="11.28515625" style="272" bestFit="1" customWidth="1"/>
    <col min="15880" max="15880" width="10.140625" style="272" bestFit="1" customWidth="1"/>
    <col min="15881" max="15881" width="3.7109375" style="272" customWidth="1"/>
    <col min="15882" max="16129" width="9.140625" style="272"/>
    <col min="16130" max="16130" width="13.7109375" style="272" customWidth="1"/>
    <col min="16131" max="16131" width="42.7109375" style="272" customWidth="1"/>
    <col min="16132" max="16133" width="8.7109375" style="272" customWidth="1"/>
    <col min="16134" max="16134" width="11.140625" style="272" customWidth="1"/>
    <col min="16135" max="16135" width="11.28515625" style="272" bestFit="1" customWidth="1"/>
    <col min="16136" max="16136" width="10.140625" style="272" bestFit="1" customWidth="1"/>
    <col min="16137" max="16137" width="3.7109375" style="272" customWidth="1"/>
    <col min="16138" max="16384" width="9.140625" style="272"/>
  </cols>
  <sheetData>
    <row r="1" spans="2:12" ht="15.75" thickBot="1" x14ac:dyDescent="0.3">
      <c r="C1" s="3"/>
      <c r="D1" s="4"/>
    </row>
    <row r="2" spans="2:12" ht="15" customHeight="1" x14ac:dyDescent="0.25">
      <c r="B2" s="376" t="s">
        <v>170</v>
      </c>
      <c r="C2" s="366" t="s">
        <v>272</v>
      </c>
      <c r="D2" s="367"/>
      <c r="E2" s="367"/>
      <c r="F2" s="368"/>
    </row>
    <row r="3" spans="2:12" ht="15.75" customHeight="1" thickBot="1" x14ac:dyDescent="0.3">
      <c r="B3" s="377"/>
      <c r="C3" s="369"/>
      <c r="D3" s="370"/>
      <c r="E3" s="370"/>
      <c r="F3" s="371"/>
      <c r="L3" s="101"/>
    </row>
    <row r="4" spans="2:12" x14ac:dyDescent="0.25">
      <c r="C4" s="369"/>
      <c r="D4" s="370"/>
      <c r="E4" s="370"/>
      <c r="F4" s="371"/>
    </row>
    <row r="5" spans="2:12" x14ac:dyDescent="0.25">
      <c r="C5" s="369"/>
      <c r="D5" s="370"/>
      <c r="E5" s="370"/>
      <c r="F5" s="371"/>
    </row>
    <row r="6" spans="2:12" x14ac:dyDescent="0.25">
      <c r="C6" s="369"/>
      <c r="D6" s="370"/>
      <c r="E6" s="370"/>
      <c r="F6" s="371"/>
      <c r="K6" s="185"/>
    </row>
    <row r="7" spans="2:12" x14ac:dyDescent="0.25">
      <c r="C7" s="369"/>
      <c r="D7" s="370"/>
      <c r="E7" s="370"/>
      <c r="F7" s="371"/>
    </row>
    <row r="8" spans="2:12" x14ac:dyDescent="0.25">
      <c r="C8" s="369"/>
      <c r="D8" s="370"/>
      <c r="E8" s="370"/>
      <c r="F8" s="371"/>
    </row>
    <row r="9" spans="2:12" x14ac:dyDescent="0.25">
      <c r="C9" s="369"/>
      <c r="D9" s="370"/>
      <c r="E9" s="370"/>
      <c r="F9" s="371"/>
    </row>
    <row r="10" spans="2:12" x14ac:dyDescent="0.25">
      <c r="C10" s="369"/>
      <c r="D10" s="370"/>
      <c r="E10" s="370"/>
      <c r="F10" s="371"/>
    </row>
    <row r="11" spans="2:12" x14ac:dyDescent="0.25">
      <c r="C11" s="369"/>
      <c r="D11" s="370"/>
      <c r="E11" s="370"/>
      <c r="F11" s="371"/>
    </row>
    <row r="12" spans="2:12" x14ac:dyDescent="0.25">
      <c r="C12" s="369"/>
      <c r="D12" s="370"/>
      <c r="E12" s="370"/>
      <c r="F12" s="371"/>
    </row>
    <row r="13" spans="2:12" x14ac:dyDescent="0.25">
      <c r="C13" s="372"/>
      <c r="D13" s="373"/>
      <c r="E13" s="373"/>
      <c r="F13" s="374"/>
    </row>
    <row r="14" spans="2:12" ht="15.75" thickBot="1" x14ac:dyDescent="0.3"/>
    <row r="15" spans="2:12" s="8" customFormat="1" ht="13.5" thickBot="1" x14ac:dyDescent="0.25">
      <c r="B15" s="102"/>
      <c r="C15" s="8" t="s">
        <v>0</v>
      </c>
      <c r="D15" s="9"/>
      <c r="E15" s="10"/>
      <c r="F15" s="11" t="s">
        <v>1</v>
      </c>
      <c r="G15" s="12">
        <v>1</v>
      </c>
      <c r="H15" s="10"/>
    </row>
    <row r="16" spans="2:12" ht="15.75" thickBot="1" x14ac:dyDescent="0.3">
      <c r="C16" s="8"/>
      <c r="F16" s="11"/>
      <c r="G16" s="12"/>
    </row>
    <row r="17" spans="2:13" ht="15.75" thickBot="1" x14ac:dyDescent="0.3">
      <c r="C17" s="8"/>
      <c r="F17" s="11"/>
      <c r="G17" s="12"/>
    </row>
    <row r="18" spans="2:13" ht="15.75" thickBot="1" x14ac:dyDescent="0.3"/>
    <row r="19" spans="2:13" s="18" customFormat="1" ht="12.75" x14ac:dyDescent="0.2">
      <c r="B19" s="13" t="s">
        <v>2</v>
      </c>
      <c r="C19" s="14" t="s">
        <v>3</v>
      </c>
      <c r="D19" s="14" t="s">
        <v>4</v>
      </c>
      <c r="E19" s="15" t="s">
        <v>5</v>
      </c>
      <c r="F19" s="15" t="s">
        <v>6</v>
      </c>
      <c r="G19" s="15" t="s">
        <v>7</v>
      </c>
      <c r="H19" s="15" t="s">
        <v>8</v>
      </c>
    </row>
    <row r="20" spans="2:13" s="18" customFormat="1" ht="13.5" thickBot="1" x14ac:dyDescent="0.25">
      <c r="B20" s="94" t="s">
        <v>9</v>
      </c>
      <c r="C20" s="20"/>
      <c r="D20" s="20"/>
      <c r="E20" s="21"/>
      <c r="F20" s="21"/>
      <c r="G20" s="21"/>
      <c r="H20" s="21"/>
    </row>
    <row r="21" spans="2:13" s="18" customFormat="1" ht="13.5" thickBot="1" x14ac:dyDescent="0.25">
      <c r="B21" s="103"/>
      <c r="C21" s="25" t="s">
        <v>13</v>
      </c>
      <c r="D21" s="26"/>
      <c r="E21" s="27"/>
      <c r="F21" s="27"/>
      <c r="G21" s="27"/>
      <c r="H21" s="29"/>
    </row>
    <row r="22" spans="2:13" s="119" customFormat="1" ht="12.75" x14ac:dyDescent="0.2">
      <c r="B22" s="113"/>
      <c r="C22" s="114"/>
      <c r="D22" s="115"/>
      <c r="E22" s="116"/>
      <c r="F22" s="116"/>
      <c r="G22" s="117"/>
      <c r="H22" s="118"/>
    </row>
    <row r="23" spans="2:13" s="126" customFormat="1" x14ac:dyDescent="0.25">
      <c r="B23" s="120"/>
      <c r="C23" s="121"/>
      <c r="D23" s="122"/>
      <c r="E23" s="123"/>
      <c r="F23" s="123"/>
      <c r="G23" s="124"/>
      <c r="H23" s="125"/>
      <c r="J23" s="39"/>
      <c r="K23" s="40"/>
      <c r="L23" s="127"/>
      <c r="M23" s="127"/>
    </row>
    <row r="24" spans="2:13" x14ac:dyDescent="0.25">
      <c r="B24" s="83"/>
      <c r="C24" s="128"/>
      <c r="D24" s="129"/>
      <c r="E24" s="130"/>
      <c r="F24" s="130"/>
      <c r="G24" s="131"/>
      <c r="H24" s="132"/>
      <c r="J24" s="45"/>
    </row>
    <row r="25" spans="2:13" x14ac:dyDescent="0.25">
      <c r="B25" s="83"/>
      <c r="C25" s="46"/>
      <c r="D25" s="129"/>
      <c r="E25" s="133"/>
      <c r="F25" s="133"/>
      <c r="G25" s="131"/>
      <c r="H25" s="132"/>
      <c r="J25" s="45"/>
    </row>
    <row r="26" spans="2:13" ht="15.75" thickBot="1" x14ac:dyDescent="0.3">
      <c r="B26" s="104"/>
      <c r="C26" s="50"/>
      <c r="D26" s="51"/>
      <c r="E26" s="134"/>
      <c r="F26" s="134"/>
      <c r="G26" s="134"/>
      <c r="H26" s="135"/>
    </row>
    <row r="27" spans="2:13" ht="15.75" thickBot="1" x14ac:dyDescent="0.3">
      <c r="B27" s="105"/>
      <c r="C27" s="56" t="s">
        <v>14</v>
      </c>
      <c r="D27" s="57"/>
      <c r="E27" s="136"/>
      <c r="F27" s="136"/>
      <c r="G27" s="60" t="s">
        <v>15</v>
      </c>
      <c r="H27" s="12">
        <f>SUM(H22:H26)</f>
        <v>0</v>
      </c>
    </row>
    <row r="28" spans="2:13" ht="15.75" thickBot="1" x14ac:dyDescent="0.3">
      <c r="B28" s="105"/>
      <c r="C28" s="50"/>
      <c r="D28" s="61"/>
      <c r="E28" s="137"/>
      <c r="F28" s="137"/>
      <c r="G28" s="137"/>
      <c r="H28" s="138"/>
    </row>
    <row r="29" spans="2:13" ht="15.75" thickBot="1" x14ac:dyDescent="0.3">
      <c r="B29" s="106"/>
      <c r="C29" s="25" t="s">
        <v>16</v>
      </c>
      <c r="D29" s="61"/>
      <c r="E29" s="137"/>
      <c r="F29" s="137"/>
      <c r="G29" s="137"/>
      <c r="H29" s="138"/>
    </row>
    <row r="30" spans="2:13" s="270" customFormat="1" x14ac:dyDescent="0.25">
      <c r="B30" s="107"/>
      <c r="C30" s="67"/>
      <c r="D30" s="68"/>
      <c r="E30" s="139"/>
      <c r="F30" s="139"/>
      <c r="G30" s="139"/>
      <c r="H30" s="140"/>
    </row>
    <row r="31" spans="2:13" s="270" customFormat="1" x14ac:dyDescent="0.25">
      <c r="B31" s="85"/>
      <c r="C31" s="74"/>
      <c r="D31" s="108"/>
      <c r="E31" s="141"/>
      <c r="F31" s="141"/>
      <c r="G31" s="124"/>
      <c r="H31" s="125"/>
    </row>
    <row r="32" spans="2:13" s="270" customFormat="1" x14ac:dyDescent="0.25">
      <c r="B32" s="85"/>
      <c r="C32" s="74"/>
      <c r="D32" s="75"/>
      <c r="E32" s="142"/>
      <c r="F32" s="142"/>
      <c r="G32" s="124"/>
      <c r="H32" s="125"/>
    </row>
    <row r="33" spans="2:10" s="270" customFormat="1" x14ac:dyDescent="0.25">
      <c r="B33" s="85"/>
      <c r="C33" s="74"/>
      <c r="D33" s="75"/>
      <c r="E33" s="142"/>
      <c r="F33" s="142"/>
      <c r="G33" s="142"/>
      <c r="H33" s="125"/>
    </row>
    <row r="34" spans="2:10" s="270" customFormat="1" x14ac:dyDescent="0.25">
      <c r="B34" s="85"/>
      <c r="C34" s="74"/>
      <c r="D34" s="75"/>
      <c r="E34" s="142"/>
      <c r="F34" s="142"/>
      <c r="G34" s="124"/>
      <c r="H34" s="125"/>
    </row>
    <row r="35" spans="2:10" s="270" customFormat="1" x14ac:dyDescent="0.25">
      <c r="B35" s="85"/>
      <c r="C35" s="74"/>
      <c r="D35" s="75"/>
      <c r="E35" s="142"/>
      <c r="F35" s="142"/>
      <c r="G35" s="124"/>
      <c r="H35" s="125"/>
    </row>
    <row r="36" spans="2:10" x14ac:dyDescent="0.25">
      <c r="B36" s="83"/>
      <c r="C36" s="46"/>
      <c r="D36" s="51"/>
      <c r="E36" s="134"/>
      <c r="F36" s="134"/>
      <c r="G36" s="133"/>
      <c r="H36" s="135"/>
    </row>
    <row r="37" spans="2:10" ht="15.75" thickBot="1" x14ac:dyDescent="0.3">
      <c r="B37" s="104"/>
      <c r="C37" s="50"/>
      <c r="D37" s="79"/>
      <c r="E37" s="143"/>
      <c r="F37" s="143"/>
      <c r="G37" s="131"/>
      <c r="H37" s="144"/>
      <c r="J37" s="45"/>
    </row>
    <row r="38" spans="2:10" ht="15.75" thickBot="1" x14ac:dyDescent="0.3">
      <c r="B38" s="105"/>
      <c r="C38" s="56" t="s">
        <v>17</v>
      </c>
      <c r="D38" s="57"/>
      <c r="E38" s="136"/>
      <c r="F38" s="136"/>
      <c r="G38" s="60" t="s">
        <v>15</v>
      </c>
      <c r="H38" s="12">
        <f>SUM(H30:H37)</f>
        <v>0</v>
      </c>
    </row>
    <row r="39" spans="2:10" ht="15.75" thickBot="1" x14ac:dyDescent="0.3">
      <c r="B39" s="105"/>
      <c r="C39" s="50"/>
      <c r="D39" s="61"/>
      <c r="E39" s="137"/>
      <c r="F39" s="137"/>
      <c r="G39" s="137"/>
      <c r="H39" s="138"/>
    </row>
    <row r="40" spans="2:10" ht="15.75" thickBot="1" x14ac:dyDescent="0.3">
      <c r="B40" s="106"/>
      <c r="C40" s="25" t="s">
        <v>18</v>
      </c>
      <c r="D40" s="109"/>
      <c r="E40" s="145"/>
      <c r="F40" s="145"/>
      <c r="G40" s="145"/>
      <c r="H40" s="146"/>
    </row>
    <row r="41" spans="2:10" ht="165.75" x14ac:dyDescent="0.25">
      <c r="B41" s="224" t="str">
        <f>'ANAS 2015'!B18</f>
        <v xml:space="preserve">SIC.04.03.005 </v>
      </c>
      <c r="C41" s="257" t="str">
        <f>'ANAS 2015'!C18</f>
        <v xml:space="preserve">DELINEATORE 
flessibile in gomma bifacciale, con 6 inserti di rifrangenza di classe II (in osservanza del Regolamento di attuazione del Codice della strada, fig. II 392), utilizzati per delineare zone di lavoro di lunga durata, deviazioni, incanalamenti e separazioni dei sensi di marcia.
Sono compresi:
 - allestimento in opera e successiva rimozione di ogni delineatore con utilizzo di idoneo collante;
 - il riposizionamenti a seguito di spostamenti provocati da mezzi in marcia;
 - la sostituzione in caso di eventuali perdite e/o danneggiamenti;
 - la manutenzione per tutto il periodo di durata della fase di riferimento;
 - l'accatastamento e l'allontanamento a fine fase di lavoro.
Misurato cadauno per giorno, posto in opera per la durata della fase di lavoro, al fine di garantire la sicurezza dei lavoratori </v>
      </c>
      <c r="D41" s="244" t="str">
        <f>'ANAS 2015'!D18</f>
        <v xml:space="preserve">cad </v>
      </c>
      <c r="E41" s="258">
        <f>'BSIC01.a-3C '!E47</f>
        <v>179</v>
      </c>
      <c r="F41" s="258">
        <f>'ANAS 2015'!E18</f>
        <v>0.4</v>
      </c>
      <c r="G41" s="259">
        <f t="shared" ref="G41:G44" si="0">E41/$G$15</f>
        <v>179</v>
      </c>
      <c r="H41" s="260">
        <f t="shared" ref="H41:H44" si="1">G41*F41</f>
        <v>71.600000000000009</v>
      </c>
      <c r="J41" s="45"/>
    </row>
    <row r="42" spans="2:10" ht="153" x14ac:dyDescent="0.25">
      <c r="B42" s="225" t="str">
        <f>'ANAS 2015'!B20</f>
        <v xml:space="preserve">SIC.04.04.001 </v>
      </c>
      <c r="C42" s="257" t="str">
        <f>'ANAS 2015'!C20</f>
        <v xml:space="preserve">LAMPEGGIANTE DA CANTIERE A LED 
di colore giallo o rosso, con alimentazione a batterie, emissione luminosa a 360°, fornito e posto in opera.
Sono compresi:
  -l'uso per la durata della fase che prevede il lampeggiante al fine di assicurare un ordinata gestione del cantiere garantendo meglio la sicurezza dei lavoratori;
 - la manutenzione per tutto il periodo della fase di lavoro al fine di garantirne la funzionalità e l'efficienza;
 - l'allontanamento a fine fase di lavoro.
È inoltre compreso quanto altro occorre per l'utilizzo temporaneo del lampeggiante.
Misurate per ogni giorno di uso, per la durata della fase di lavoro, al fine di garantire la sicurezza dei lavoratori </v>
      </c>
      <c r="D42" s="239" t="str">
        <f>'ANAS 2015'!D20</f>
        <v xml:space="preserve">cad </v>
      </c>
      <c r="E42" s="240">
        <f>'BSIC01.a-3C '!E43</f>
        <v>16</v>
      </c>
      <c r="F42" s="245">
        <f>'ANAS 2015'!E20</f>
        <v>0.85</v>
      </c>
      <c r="G42" s="242">
        <f>E42/$G$15</f>
        <v>16</v>
      </c>
      <c r="H42" s="243">
        <f>G42*F42</f>
        <v>13.6</v>
      </c>
      <c r="J42" s="45"/>
    </row>
    <row r="43" spans="2:10" ht="153" x14ac:dyDescent="0.25">
      <c r="B43" s="225" t="str">
        <f>'ANAS 2015'!B19</f>
        <v xml:space="preserve">SIC.04.03.015 </v>
      </c>
      <c r="C43" s="257" t="str">
        <f>'ANAS 2015'!C19</f>
        <v>SACCHETTI DI ZAVORRA 
per cartelli stradali, forniti e posti in opera.
Sono compresi:
 - l'uso per la durata della fase che prevede il sacchetto di zavorra al fine di assicurare un ordinata gestione del cantiere garantendo meglio la sicurezza dei lavoratori;
 - la manutenzione per tutto il periodo della fase di lavoro al fine di garantirne la funzionalità e l'efficienza;
 - l'accatastamento e l'allontanamento a fine fase di lavoro.
Dimensioni standard: cm 60 x 40, capienza Kg. 25,00.
È inoltre compreso quanto altro occorre per l'utilizzo temporaneo dei sacchetti.
Misurati per ogni giorno di uso, per la durata della fase di lavoro al fine di garantire la sicurezza dei lavoratori.</v>
      </c>
      <c r="D43" s="239" t="str">
        <f>'ANAS 2015'!D19</f>
        <v xml:space="preserve">cad </v>
      </c>
      <c r="E43" s="240">
        <f>'BSIC01.a-3C '!E48</f>
        <v>21</v>
      </c>
      <c r="F43" s="240">
        <f>'ANAS 2015'!E19</f>
        <v>0.25</v>
      </c>
      <c r="G43" s="242">
        <f>E43/$G$15</f>
        <v>21</v>
      </c>
      <c r="H43" s="243">
        <f>G43*F43</f>
        <v>5.25</v>
      </c>
      <c r="J43" s="45"/>
    </row>
    <row r="44" spans="2:10" ht="26.25" thickBot="1" x14ac:dyDescent="0.3">
      <c r="B44" s="224" t="str">
        <f>'ANALISI DI MERCATO'!B5</f>
        <v>BSIC-AM003</v>
      </c>
      <c r="C44" s="257" t="str">
        <f>'ANALISI DI MERCATO'!C5</f>
        <v>Pannello 90x90 fondo nero - 8 fari a led diam. 200 certificato, compreso di Cavalletto verticale e batterie (durata 8 ore). Compenso giornaliero.</v>
      </c>
      <c r="D44" s="239" t="str">
        <f>'ANALISI DI MERCATO'!D5</f>
        <v>giorno</v>
      </c>
      <c r="E44" s="240">
        <f>'BSIC01.a-3C '!E49</f>
        <v>1</v>
      </c>
      <c r="F44" s="240">
        <f>'ANALISI DI MERCATO'!H5</f>
        <v>37.774421333333336</v>
      </c>
      <c r="G44" s="255">
        <f t="shared" si="0"/>
        <v>1</v>
      </c>
      <c r="H44" s="256">
        <f t="shared" si="1"/>
        <v>37.774421333333336</v>
      </c>
      <c r="J44" s="45"/>
    </row>
    <row r="45" spans="2:10" ht="15.75" thickBot="1" x14ac:dyDescent="0.3">
      <c r="B45" s="105"/>
      <c r="C45" s="56" t="s">
        <v>22</v>
      </c>
      <c r="D45" s="57"/>
      <c r="E45" s="136"/>
      <c r="F45" s="136"/>
      <c r="G45" s="60" t="s">
        <v>15</v>
      </c>
      <c r="H45" s="12">
        <f>SUM(H41:H44)</f>
        <v>128.22442133333334</v>
      </c>
    </row>
    <row r="46" spans="2:10" ht="15.75" thickBot="1" x14ac:dyDescent="0.3">
      <c r="C46" s="87"/>
      <c r="D46" s="88"/>
      <c r="E46" s="147"/>
      <c r="F46" s="147"/>
      <c r="G46" s="148"/>
      <c r="H46" s="148"/>
    </row>
    <row r="47" spans="2:10" ht="15.75" thickBot="1" x14ac:dyDescent="0.3">
      <c r="C47" s="91"/>
      <c r="D47" s="91"/>
      <c r="E47" s="91"/>
      <c r="F47" s="91" t="s">
        <v>23</v>
      </c>
      <c r="G47" s="92" t="s">
        <v>31</v>
      </c>
      <c r="H47" s="12">
        <f>H45+H38+H27</f>
        <v>128.22442133333334</v>
      </c>
    </row>
  </sheetData>
  <mergeCells count="2">
    <mergeCell ref="B2:B3"/>
    <mergeCell ref="C2:F13"/>
  </mergeCells>
  <pageMargins left="0.7" right="0.7" top="0.75" bottom="0.75" header="0.3" footer="0.3"/>
  <pageSetup paperSize="9" scale="5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B1:M56"/>
  <sheetViews>
    <sheetView workbookViewId="0">
      <selection activeCell="B2" sqref="B2:B3"/>
    </sheetView>
  </sheetViews>
  <sheetFormatPr defaultRowHeight="15" x14ac:dyDescent="0.25"/>
  <cols>
    <col min="1" max="1" width="3.7109375" style="280" customWidth="1"/>
    <col min="2" max="2" width="15.7109375" style="101" customWidth="1"/>
    <col min="3" max="3" width="80.7109375" style="280" customWidth="1"/>
    <col min="4" max="4" width="8.7109375" style="6" customWidth="1"/>
    <col min="5" max="5" width="8.7109375" style="5" customWidth="1"/>
    <col min="6" max="8" width="10.7109375" style="5" customWidth="1"/>
    <col min="9" max="9" width="3.7109375" style="280" customWidth="1"/>
    <col min="10" max="257" width="9.140625" style="280"/>
    <col min="258" max="258" width="13.7109375" style="280" customWidth="1"/>
    <col min="259" max="259" width="42.7109375" style="280" customWidth="1"/>
    <col min="260" max="261" width="8.7109375" style="280" customWidth="1"/>
    <col min="262" max="264" width="10.7109375" style="280" customWidth="1"/>
    <col min="265" max="265" width="3.7109375" style="280" customWidth="1"/>
    <col min="266" max="513" width="9.140625" style="280"/>
    <col min="514" max="514" width="13.7109375" style="280" customWidth="1"/>
    <col min="515" max="515" width="42.7109375" style="280" customWidth="1"/>
    <col min="516" max="517" width="8.7109375" style="280" customWidth="1"/>
    <col min="518" max="520" width="10.7109375" style="280" customWidth="1"/>
    <col min="521" max="521" width="3.7109375" style="280" customWidth="1"/>
    <col min="522" max="769" width="9.140625" style="280"/>
    <col min="770" max="770" width="13.7109375" style="280" customWidth="1"/>
    <col min="771" max="771" width="42.7109375" style="280" customWidth="1"/>
    <col min="772" max="773" width="8.7109375" style="280" customWidth="1"/>
    <col min="774" max="776" width="10.7109375" style="280" customWidth="1"/>
    <col min="777" max="777" width="3.7109375" style="280" customWidth="1"/>
    <col min="778" max="1025" width="9.140625" style="280"/>
    <col min="1026" max="1026" width="13.7109375" style="280" customWidth="1"/>
    <col min="1027" max="1027" width="42.7109375" style="280" customWidth="1"/>
    <col min="1028" max="1029" width="8.7109375" style="280" customWidth="1"/>
    <col min="1030" max="1032" width="10.7109375" style="280" customWidth="1"/>
    <col min="1033" max="1033" width="3.7109375" style="280" customWidth="1"/>
    <col min="1034" max="1281" width="9.140625" style="280"/>
    <col min="1282" max="1282" width="13.7109375" style="280" customWidth="1"/>
    <col min="1283" max="1283" width="42.7109375" style="280" customWidth="1"/>
    <col min="1284" max="1285" width="8.7109375" style="280" customWidth="1"/>
    <col min="1286" max="1288" width="10.7109375" style="280" customWidth="1"/>
    <col min="1289" max="1289" width="3.7109375" style="280" customWidth="1"/>
    <col min="1290" max="1537" width="9.140625" style="280"/>
    <col min="1538" max="1538" width="13.7109375" style="280" customWidth="1"/>
    <col min="1539" max="1539" width="42.7109375" style="280" customWidth="1"/>
    <col min="1540" max="1541" width="8.7109375" style="280" customWidth="1"/>
    <col min="1542" max="1544" width="10.7109375" style="280" customWidth="1"/>
    <col min="1545" max="1545" width="3.7109375" style="280" customWidth="1"/>
    <col min="1546" max="1793" width="9.140625" style="280"/>
    <col min="1794" max="1794" width="13.7109375" style="280" customWidth="1"/>
    <col min="1795" max="1795" width="42.7109375" style="280" customWidth="1"/>
    <col min="1796" max="1797" width="8.7109375" style="280" customWidth="1"/>
    <col min="1798" max="1800" width="10.7109375" style="280" customWidth="1"/>
    <col min="1801" max="1801" width="3.7109375" style="280" customWidth="1"/>
    <col min="1802" max="2049" width="9.140625" style="280"/>
    <col min="2050" max="2050" width="13.7109375" style="280" customWidth="1"/>
    <col min="2051" max="2051" width="42.7109375" style="280" customWidth="1"/>
    <col min="2052" max="2053" width="8.7109375" style="280" customWidth="1"/>
    <col min="2054" max="2056" width="10.7109375" style="280" customWidth="1"/>
    <col min="2057" max="2057" width="3.7109375" style="280" customWidth="1"/>
    <col min="2058" max="2305" width="9.140625" style="280"/>
    <col min="2306" max="2306" width="13.7109375" style="280" customWidth="1"/>
    <col min="2307" max="2307" width="42.7109375" style="280" customWidth="1"/>
    <col min="2308" max="2309" width="8.7109375" style="280" customWidth="1"/>
    <col min="2310" max="2312" width="10.7109375" style="280" customWidth="1"/>
    <col min="2313" max="2313" width="3.7109375" style="280" customWidth="1"/>
    <col min="2314" max="2561" width="9.140625" style="280"/>
    <col min="2562" max="2562" width="13.7109375" style="280" customWidth="1"/>
    <col min="2563" max="2563" width="42.7109375" style="280" customWidth="1"/>
    <col min="2564" max="2565" width="8.7109375" style="280" customWidth="1"/>
    <col min="2566" max="2568" width="10.7109375" style="280" customWidth="1"/>
    <col min="2569" max="2569" width="3.7109375" style="280" customWidth="1"/>
    <col min="2570" max="2817" width="9.140625" style="280"/>
    <col min="2818" max="2818" width="13.7109375" style="280" customWidth="1"/>
    <col min="2819" max="2819" width="42.7109375" style="280" customWidth="1"/>
    <col min="2820" max="2821" width="8.7109375" style="280" customWidth="1"/>
    <col min="2822" max="2824" width="10.7109375" style="280" customWidth="1"/>
    <col min="2825" max="2825" width="3.7109375" style="280" customWidth="1"/>
    <col min="2826" max="3073" width="9.140625" style="280"/>
    <col min="3074" max="3074" width="13.7109375" style="280" customWidth="1"/>
    <col min="3075" max="3075" width="42.7109375" style="280" customWidth="1"/>
    <col min="3076" max="3077" width="8.7109375" style="280" customWidth="1"/>
    <col min="3078" max="3080" width="10.7109375" style="280" customWidth="1"/>
    <col min="3081" max="3081" width="3.7109375" style="280" customWidth="1"/>
    <col min="3082" max="3329" width="9.140625" style="280"/>
    <col min="3330" max="3330" width="13.7109375" style="280" customWidth="1"/>
    <col min="3331" max="3331" width="42.7109375" style="280" customWidth="1"/>
    <col min="3332" max="3333" width="8.7109375" style="280" customWidth="1"/>
    <col min="3334" max="3336" width="10.7109375" style="280" customWidth="1"/>
    <col min="3337" max="3337" width="3.7109375" style="280" customWidth="1"/>
    <col min="3338" max="3585" width="9.140625" style="280"/>
    <col min="3586" max="3586" width="13.7109375" style="280" customWidth="1"/>
    <col min="3587" max="3587" width="42.7109375" style="280" customWidth="1"/>
    <col min="3588" max="3589" width="8.7109375" style="280" customWidth="1"/>
    <col min="3590" max="3592" width="10.7109375" style="280" customWidth="1"/>
    <col min="3593" max="3593" width="3.7109375" style="280" customWidth="1"/>
    <col min="3594" max="3841" width="9.140625" style="280"/>
    <col min="3842" max="3842" width="13.7109375" style="280" customWidth="1"/>
    <col min="3843" max="3843" width="42.7109375" style="280" customWidth="1"/>
    <col min="3844" max="3845" width="8.7109375" style="280" customWidth="1"/>
    <col min="3846" max="3848" width="10.7109375" style="280" customWidth="1"/>
    <col min="3849" max="3849" width="3.7109375" style="280" customWidth="1"/>
    <col min="3850" max="4097" width="9.140625" style="280"/>
    <col min="4098" max="4098" width="13.7109375" style="280" customWidth="1"/>
    <col min="4099" max="4099" width="42.7109375" style="280" customWidth="1"/>
    <col min="4100" max="4101" width="8.7109375" style="280" customWidth="1"/>
    <col min="4102" max="4104" width="10.7109375" style="280" customWidth="1"/>
    <col min="4105" max="4105" width="3.7109375" style="280" customWidth="1"/>
    <col min="4106" max="4353" width="9.140625" style="280"/>
    <col min="4354" max="4354" width="13.7109375" style="280" customWidth="1"/>
    <col min="4355" max="4355" width="42.7109375" style="280" customWidth="1"/>
    <col min="4356" max="4357" width="8.7109375" style="280" customWidth="1"/>
    <col min="4358" max="4360" width="10.7109375" style="280" customWidth="1"/>
    <col min="4361" max="4361" width="3.7109375" style="280" customWidth="1"/>
    <col min="4362" max="4609" width="9.140625" style="280"/>
    <col min="4610" max="4610" width="13.7109375" style="280" customWidth="1"/>
    <col min="4611" max="4611" width="42.7109375" style="280" customWidth="1"/>
    <col min="4612" max="4613" width="8.7109375" style="280" customWidth="1"/>
    <col min="4614" max="4616" width="10.7109375" style="280" customWidth="1"/>
    <col min="4617" max="4617" width="3.7109375" style="280" customWidth="1"/>
    <col min="4618" max="4865" width="9.140625" style="280"/>
    <col min="4866" max="4866" width="13.7109375" style="280" customWidth="1"/>
    <col min="4867" max="4867" width="42.7109375" style="280" customWidth="1"/>
    <col min="4868" max="4869" width="8.7109375" style="280" customWidth="1"/>
    <col min="4870" max="4872" width="10.7109375" style="280" customWidth="1"/>
    <col min="4873" max="4873" width="3.7109375" style="280" customWidth="1"/>
    <col min="4874" max="5121" width="9.140625" style="280"/>
    <col min="5122" max="5122" width="13.7109375" style="280" customWidth="1"/>
    <col min="5123" max="5123" width="42.7109375" style="280" customWidth="1"/>
    <col min="5124" max="5125" width="8.7109375" style="280" customWidth="1"/>
    <col min="5126" max="5128" width="10.7109375" style="280" customWidth="1"/>
    <col min="5129" max="5129" width="3.7109375" style="280" customWidth="1"/>
    <col min="5130" max="5377" width="9.140625" style="280"/>
    <col min="5378" max="5378" width="13.7109375" style="280" customWidth="1"/>
    <col min="5379" max="5379" width="42.7109375" style="280" customWidth="1"/>
    <col min="5380" max="5381" width="8.7109375" style="280" customWidth="1"/>
    <col min="5382" max="5384" width="10.7109375" style="280" customWidth="1"/>
    <col min="5385" max="5385" width="3.7109375" style="280" customWidth="1"/>
    <col min="5386" max="5633" width="9.140625" style="280"/>
    <col min="5634" max="5634" width="13.7109375" style="280" customWidth="1"/>
    <col min="5635" max="5635" width="42.7109375" style="280" customWidth="1"/>
    <col min="5636" max="5637" width="8.7109375" style="280" customWidth="1"/>
    <col min="5638" max="5640" width="10.7109375" style="280" customWidth="1"/>
    <col min="5641" max="5641" width="3.7109375" style="280" customWidth="1"/>
    <col min="5642" max="5889" width="9.140625" style="280"/>
    <col min="5890" max="5890" width="13.7109375" style="280" customWidth="1"/>
    <col min="5891" max="5891" width="42.7109375" style="280" customWidth="1"/>
    <col min="5892" max="5893" width="8.7109375" style="280" customWidth="1"/>
    <col min="5894" max="5896" width="10.7109375" style="280" customWidth="1"/>
    <col min="5897" max="5897" width="3.7109375" style="280" customWidth="1"/>
    <col min="5898" max="6145" width="9.140625" style="280"/>
    <col min="6146" max="6146" width="13.7109375" style="280" customWidth="1"/>
    <col min="6147" max="6147" width="42.7109375" style="280" customWidth="1"/>
    <col min="6148" max="6149" width="8.7109375" style="280" customWidth="1"/>
    <col min="6150" max="6152" width="10.7109375" style="280" customWidth="1"/>
    <col min="6153" max="6153" width="3.7109375" style="280" customWidth="1"/>
    <col min="6154" max="6401" width="9.140625" style="280"/>
    <col min="6402" max="6402" width="13.7109375" style="280" customWidth="1"/>
    <col min="6403" max="6403" width="42.7109375" style="280" customWidth="1"/>
    <col min="6404" max="6405" width="8.7109375" style="280" customWidth="1"/>
    <col min="6406" max="6408" width="10.7109375" style="280" customWidth="1"/>
    <col min="6409" max="6409" width="3.7109375" style="280" customWidth="1"/>
    <col min="6410" max="6657" width="9.140625" style="280"/>
    <col min="6658" max="6658" width="13.7109375" style="280" customWidth="1"/>
    <col min="6659" max="6659" width="42.7109375" style="280" customWidth="1"/>
    <col min="6660" max="6661" width="8.7109375" style="280" customWidth="1"/>
    <col min="6662" max="6664" width="10.7109375" style="280" customWidth="1"/>
    <col min="6665" max="6665" width="3.7109375" style="280" customWidth="1"/>
    <col min="6666" max="6913" width="9.140625" style="280"/>
    <col min="6914" max="6914" width="13.7109375" style="280" customWidth="1"/>
    <col min="6915" max="6915" width="42.7109375" style="280" customWidth="1"/>
    <col min="6916" max="6917" width="8.7109375" style="280" customWidth="1"/>
    <col min="6918" max="6920" width="10.7109375" style="280" customWidth="1"/>
    <col min="6921" max="6921" width="3.7109375" style="280" customWidth="1"/>
    <col min="6922" max="7169" width="9.140625" style="280"/>
    <col min="7170" max="7170" width="13.7109375" style="280" customWidth="1"/>
    <col min="7171" max="7171" width="42.7109375" style="280" customWidth="1"/>
    <col min="7172" max="7173" width="8.7109375" style="280" customWidth="1"/>
    <col min="7174" max="7176" width="10.7109375" style="280" customWidth="1"/>
    <col min="7177" max="7177" width="3.7109375" style="280" customWidth="1"/>
    <col min="7178" max="7425" width="9.140625" style="280"/>
    <col min="7426" max="7426" width="13.7109375" style="280" customWidth="1"/>
    <col min="7427" max="7427" width="42.7109375" style="280" customWidth="1"/>
    <col min="7428" max="7429" width="8.7109375" style="280" customWidth="1"/>
    <col min="7430" max="7432" width="10.7109375" style="280" customWidth="1"/>
    <col min="7433" max="7433" width="3.7109375" style="280" customWidth="1"/>
    <col min="7434" max="7681" width="9.140625" style="280"/>
    <col min="7682" max="7682" width="13.7109375" style="280" customWidth="1"/>
    <col min="7683" max="7683" width="42.7109375" style="280" customWidth="1"/>
    <col min="7684" max="7685" width="8.7109375" style="280" customWidth="1"/>
    <col min="7686" max="7688" width="10.7109375" style="280" customWidth="1"/>
    <col min="7689" max="7689" width="3.7109375" style="280" customWidth="1"/>
    <col min="7690" max="7937" width="9.140625" style="280"/>
    <col min="7938" max="7938" width="13.7109375" style="280" customWidth="1"/>
    <col min="7939" max="7939" width="42.7109375" style="280" customWidth="1"/>
    <col min="7940" max="7941" width="8.7109375" style="280" customWidth="1"/>
    <col min="7942" max="7944" width="10.7109375" style="280" customWidth="1"/>
    <col min="7945" max="7945" width="3.7109375" style="280" customWidth="1"/>
    <col min="7946" max="8193" width="9.140625" style="280"/>
    <col min="8194" max="8194" width="13.7109375" style="280" customWidth="1"/>
    <col min="8195" max="8195" width="42.7109375" style="280" customWidth="1"/>
    <col min="8196" max="8197" width="8.7109375" style="280" customWidth="1"/>
    <col min="8198" max="8200" width="10.7109375" style="280" customWidth="1"/>
    <col min="8201" max="8201" width="3.7109375" style="280" customWidth="1"/>
    <col min="8202" max="8449" width="9.140625" style="280"/>
    <col min="8450" max="8450" width="13.7109375" style="280" customWidth="1"/>
    <col min="8451" max="8451" width="42.7109375" style="280" customWidth="1"/>
    <col min="8452" max="8453" width="8.7109375" style="280" customWidth="1"/>
    <col min="8454" max="8456" width="10.7109375" style="280" customWidth="1"/>
    <col min="8457" max="8457" width="3.7109375" style="280" customWidth="1"/>
    <col min="8458" max="8705" width="9.140625" style="280"/>
    <col min="8706" max="8706" width="13.7109375" style="280" customWidth="1"/>
    <col min="8707" max="8707" width="42.7109375" style="280" customWidth="1"/>
    <col min="8708" max="8709" width="8.7109375" style="280" customWidth="1"/>
    <col min="8710" max="8712" width="10.7109375" style="280" customWidth="1"/>
    <col min="8713" max="8713" width="3.7109375" style="280" customWidth="1"/>
    <col min="8714" max="8961" width="9.140625" style="280"/>
    <col min="8962" max="8962" width="13.7109375" style="280" customWidth="1"/>
    <col min="8963" max="8963" width="42.7109375" style="280" customWidth="1"/>
    <col min="8964" max="8965" width="8.7109375" style="280" customWidth="1"/>
    <col min="8966" max="8968" width="10.7109375" style="280" customWidth="1"/>
    <col min="8969" max="8969" width="3.7109375" style="280" customWidth="1"/>
    <col min="8970" max="9217" width="9.140625" style="280"/>
    <col min="9218" max="9218" width="13.7109375" style="280" customWidth="1"/>
    <col min="9219" max="9219" width="42.7109375" style="280" customWidth="1"/>
    <col min="9220" max="9221" width="8.7109375" style="280" customWidth="1"/>
    <col min="9222" max="9224" width="10.7109375" style="280" customWidth="1"/>
    <col min="9225" max="9225" width="3.7109375" style="280" customWidth="1"/>
    <col min="9226" max="9473" width="9.140625" style="280"/>
    <col min="9474" max="9474" width="13.7109375" style="280" customWidth="1"/>
    <col min="9475" max="9475" width="42.7109375" style="280" customWidth="1"/>
    <col min="9476" max="9477" width="8.7109375" style="280" customWidth="1"/>
    <col min="9478" max="9480" width="10.7109375" style="280" customWidth="1"/>
    <col min="9481" max="9481" width="3.7109375" style="280" customWidth="1"/>
    <col min="9482" max="9729" width="9.140625" style="280"/>
    <col min="9730" max="9730" width="13.7109375" style="280" customWidth="1"/>
    <col min="9731" max="9731" width="42.7109375" style="280" customWidth="1"/>
    <col min="9732" max="9733" width="8.7109375" style="280" customWidth="1"/>
    <col min="9734" max="9736" width="10.7109375" style="280" customWidth="1"/>
    <col min="9737" max="9737" width="3.7109375" style="280" customWidth="1"/>
    <col min="9738" max="9985" width="9.140625" style="280"/>
    <col min="9986" max="9986" width="13.7109375" style="280" customWidth="1"/>
    <col min="9987" max="9987" width="42.7109375" style="280" customWidth="1"/>
    <col min="9988" max="9989" width="8.7109375" style="280" customWidth="1"/>
    <col min="9990" max="9992" width="10.7109375" style="280" customWidth="1"/>
    <col min="9993" max="9993" width="3.7109375" style="280" customWidth="1"/>
    <col min="9994" max="10241" width="9.140625" style="280"/>
    <col min="10242" max="10242" width="13.7109375" style="280" customWidth="1"/>
    <col min="10243" max="10243" width="42.7109375" style="280" customWidth="1"/>
    <col min="10244" max="10245" width="8.7109375" style="280" customWidth="1"/>
    <col min="10246" max="10248" width="10.7109375" style="280" customWidth="1"/>
    <col min="10249" max="10249" width="3.7109375" style="280" customWidth="1"/>
    <col min="10250" max="10497" width="9.140625" style="280"/>
    <col min="10498" max="10498" width="13.7109375" style="280" customWidth="1"/>
    <col min="10499" max="10499" width="42.7109375" style="280" customWidth="1"/>
    <col min="10500" max="10501" width="8.7109375" style="280" customWidth="1"/>
    <col min="10502" max="10504" width="10.7109375" style="280" customWidth="1"/>
    <col min="10505" max="10505" width="3.7109375" style="280" customWidth="1"/>
    <col min="10506" max="10753" width="9.140625" style="280"/>
    <col min="10754" max="10754" width="13.7109375" style="280" customWidth="1"/>
    <col min="10755" max="10755" width="42.7109375" style="280" customWidth="1"/>
    <col min="10756" max="10757" width="8.7109375" style="280" customWidth="1"/>
    <col min="10758" max="10760" width="10.7109375" style="280" customWidth="1"/>
    <col min="10761" max="10761" width="3.7109375" style="280" customWidth="1"/>
    <col min="10762" max="11009" width="9.140625" style="280"/>
    <col min="11010" max="11010" width="13.7109375" style="280" customWidth="1"/>
    <col min="11011" max="11011" width="42.7109375" style="280" customWidth="1"/>
    <col min="11012" max="11013" width="8.7109375" style="280" customWidth="1"/>
    <col min="11014" max="11016" width="10.7109375" style="280" customWidth="1"/>
    <col min="11017" max="11017" width="3.7109375" style="280" customWidth="1"/>
    <col min="11018" max="11265" width="9.140625" style="280"/>
    <col min="11266" max="11266" width="13.7109375" style="280" customWidth="1"/>
    <col min="11267" max="11267" width="42.7109375" style="280" customWidth="1"/>
    <col min="11268" max="11269" width="8.7109375" style="280" customWidth="1"/>
    <col min="11270" max="11272" width="10.7109375" style="280" customWidth="1"/>
    <col min="11273" max="11273" width="3.7109375" style="280" customWidth="1"/>
    <col min="11274" max="11521" width="9.140625" style="280"/>
    <col min="11522" max="11522" width="13.7109375" style="280" customWidth="1"/>
    <col min="11523" max="11523" width="42.7109375" style="280" customWidth="1"/>
    <col min="11524" max="11525" width="8.7109375" style="280" customWidth="1"/>
    <col min="11526" max="11528" width="10.7109375" style="280" customWidth="1"/>
    <col min="11529" max="11529" width="3.7109375" style="280" customWidth="1"/>
    <col min="11530" max="11777" width="9.140625" style="280"/>
    <col min="11778" max="11778" width="13.7109375" style="280" customWidth="1"/>
    <col min="11779" max="11779" width="42.7109375" style="280" customWidth="1"/>
    <col min="11780" max="11781" width="8.7109375" style="280" customWidth="1"/>
    <col min="11782" max="11784" width="10.7109375" style="280" customWidth="1"/>
    <col min="11785" max="11785" width="3.7109375" style="280" customWidth="1"/>
    <col min="11786" max="12033" width="9.140625" style="280"/>
    <col min="12034" max="12034" width="13.7109375" style="280" customWidth="1"/>
    <col min="12035" max="12035" width="42.7109375" style="280" customWidth="1"/>
    <col min="12036" max="12037" width="8.7109375" style="280" customWidth="1"/>
    <col min="12038" max="12040" width="10.7109375" style="280" customWidth="1"/>
    <col min="12041" max="12041" width="3.7109375" style="280" customWidth="1"/>
    <col min="12042" max="12289" width="9.140625" style="280"/>
    <col min="12290" max="12290" width="13.7109375" style="280" customWidth="1"/>
    <col min="12291" max="12291" width="42.7109375" style="280" customWidth="1"/>
    <col min="12292" max="12293" width="8.7109375" style="280" customWidth="1"/>
    <col min="12294" max="12296" width="10.7109375" style="280" customWidth="1"/>
    <col min="12297" max="12297" width="3.7109375" style="280" customWidth="1"/>
    <col min="12298" max="12545" width="9.140625" style="280"/>
    <col min="12546" max="12546" width="13.7109375" style="280" customWidth="1"/>
    <col min="12547" max="12547" width="42.7109375" style="280" customWidth="1"/>
    <col min="12548" max="12549" width="8.7109375" style="280" customWidth="1"/>
    <col min="12550" max="12552" width="10.7109375" style="280" customWidth="1"/>
    <col min="12553" max="12553" width="3.7109375" style="280" customWidth="1"/>
    <col min="12554" max="12801" width="9.140625" style="280"/>
    <col min="12802" max="12802" width="13.7109375" style="280" customWidth="1"/>
    <col min="12803" max="12803" width="42.7109375" style="280" customWidth="1"/>
    <col min="12804" max="12805" width="8.7109375" style="280" customWidth="1"/>
    <col min="12806" max="12808" width="10.7109375" style="280" customWidth="1"/>
    <col min="12809" max="12809" width="3.7109375" style="280" customWidth="1"/>
    <col min="12810" max="13057" width="9.140625" style="280"/>
    <col min="13058" max="13058" width="13.7109375" style="280" customWidth="1"/>
    <col min="13059" max="13059" width="42.7109375" style="280" customWidth="1"/>
    <col min="13060" max="13061" width="8.7109375" style="280" customWidth="1"/>
    <col min="13062" max="13064" width="10.7109375" style="280" customWidth="1"/>
    <col min="13065" max="13065" width="3.7109375" style="280" customWidth="1"/>
    <col min="13066" max="13313" width="9.140625" style="280"/>
    <col min="13314" max="13314" width="13.7109375" style="280" customWidth="1"/>
    <col min="13315" max="13315" width="42.7109375" style="280" customWidth="1"/>
    <col min="13316" max="13317" width="8.7109375" style="280" customWidth="1"/>
    <col min="13318" max="13320" width="10.7109375" style="280" customWidth="1"/>
    <col min="13321" max="13321" width="3.7109375" style="280" customWidth="1"/>
    <col min="13322" max="13569" width="9.140625" style="280"/>
    <col min="13570" max="13570" width="13.7109375" style="280" customWidth="1"/>
    <col min="13571" max="13571" width="42.7109375" style="280" customWidth="1"/>
    <col min="13572" max="13573" width="8.7109375" style="280" customWidth="1"/>
    <col min="13574" max="13576" width="10.7109375" style="280" customWidth="1"/>
    <col min="13577" max="13577" width="3.7109375" style="280" customWidth="1"/>
    <col min="13578" max="13825" width="9.140625" style="280"/>
    <col min="13826" max="13826" width="13.7109375" style="280" customWidth="1"/>
    <col min="13827" max="13827" width="42.7109375" style="280" customWidth="1"/>
    <col min="13828" max="13829" width="8.7109375" style="280" customWidth="1"/>
    <col min="13830" max="13832" width="10.7109375" style="280" customWidth="1"/>
    <col min="13833" max="13833" width="3.7109375" style="280" customWidth="1"/>
    <col min="13834" max="14081" width="9.140625" style="280"/>
    <col min="14082" max="14082" width="13.7109375" style="280" customWidth="1"/>
    <col min="14083" max="14083" width="42.7109375" style="280" customWidth="1"/>
    <col min="14084" max="14085" width="8.7109375" style="280" customWidth="1"/>
    <col min="14086" max="14088" width="10.7109375" style="280" customWidth="1"/>
    <col min="14089" max="14089" width="3.7109375" style="280" customWidth="1"/>
    <col min="14090" max="14337" width="9.140625" style="280"/>
    <col min="14338" max="14338" width="13.7109375" style="280" customWidth="1"/>
    <col min="14339" max="14339" width="42.7109375" style="280" customWidth="1"/>
    <col min="14340" max="14341" width="8.7109375" style="280" customWidth="1"/>
    <col min="14342" max="14344" width="10.7109375" style="280" customWidth="1"/>
    <col min="14345" max="14345" width="3.7109375" style="280" customWidth="1"/>
    <col min="14346" max="14593" width="9.140625" style="280"/>
    <col min="14594" max="14594" width="13.7109375" style="280" customWidth="1"/>
    <col min="14595" max="14595" width="42.7109375" style="280" customWidth="1"/>
    <col min="14596" max="14597" width="8.7109375" style="280" customWidth="1"/>
    <col min="14598" max="14600" width="10.7109375" style="280" customWidth="1"/>
    <col min="14601" max="14601" width="3.7109375" style="280" customWidth="1"/>
    <col min="14602" max="14849" width="9.140625" style="280"/>
    <col min="14850" max="14850" width="13.7109375" style="280" customWidth="1"/>
    <col min="14851" max="14851" width="42.7109375" style="280" customWidth="1"/>
    <col min="14852" max="14853" width="8.7109375" style="280" customWidth="1"/>
    <col min="14854" max="14856" width="10.7109375" style="280" customWidth="1"/>
    <col min="14857" max="14857" width="3.7109375" style="280" customWidth="1"/>
    <col min="14858" max="15105" width="9.140625" style="280"/>
    <col min="15106" max="15106" width="13.7109375" style="280" customWidth="1"/>
    <col min="15107" max="15107" width="42.7109375" style="280" customWidth="1"/>
    <col min="15108" max="15109" width="8.7109375" style="280" customWidth="1"/>
    <col min="15110" max="15112" width="10.7109375" style="280" customWidth="1"/>
    <col min="15113" max="15113" width="3.7109375" style="280" customWidth="1"/>
    <col min="15114" max="15361" width="9.140625" style="280"/>
    <col min="15362" max="15362" width="13.7109375" style="280" customWidth="1"/>
    <col min="15363" max="15363" width="42.7109375" style="280" customWidth="1"/>
    <col min="15364" max="15365" width="8.7109375" style="280" customWidth="1"/>
    <col min="15366" max="15368" width="10.7109375" style="280" customWidth="1"/>
    <col min="15369" max="15369" width="3.7109375" style="280" customWidth="1"/>
    <col min="15370" max="15617" width="9.140625" style="280"/>
    <col min="15618" max="15618" width="13.7109375" style="280" customWidth="1"/>
    <col min="15619" max="15619" width="42.7109375" style="280" customWidth="1"/>
    <col min="15620" max="15621" width="8.7109375" style="280" customWidth="1"/>
    <col min="15622" max="15624" width="10.7109375" style="280" customWidth="1"/>
    <col min="15625" max="15625" width="3.7109375" style="280" customWidth="1"/>
    <col min="15626" max="15873" width="9.140625" style="280"/>
    <col min="15874" max="15874" width="13.7109375" style="280" customWidth="1"/>
    <col min="15875" max="15875" width="42.7109375" style="280" customWidth="1"/>
    <col min="15876" max="15877" width="8.7109375" style="280" customWidth="1"/>
    <col min="15878" max="15880" width="10.7109375" style="280" customWidth="1"/>
    <col min="15881" max="15881" width="3.7109375" style="280" customWidth="1"/>
    <col min="15882" max="16129" width="9.140625" style="280"/>
    <col min="16130" max="16130" width="13.7109375" style="280" customWidth="1"/>
    <col min="16131" max="16131" width="42.7109375" style="280" customWidth="1"/>
    <col min="16132" max="16133" width="8.7109375" style="280" customWidth="1"/>
    <col min="16134" max="16136" width="10.7109375" style="280" customWidth="1"/>
    <col min="16137" max="16137" width="3.7109375" style="280" customWidth="1"/>
    <col min="16138" max="16384" width="9.140625" style="280"/>
  </cols>
  <sheetData>
    <row r="1" spans="2:12" ht="15.75" thickBot="1" x14ac:dyDescent="0.3">
      <c r="C1" s="3"/>
      <c r="D1" s="4"/>
    </row>
    <row r="2" spans="2:12" ht="15" customHeight="1" x14ac:dyDescent="0.25">
      <c r="B2" s="376" t="s">
        <v>171</v>
      </c>
      <c r="C2" s="366" t="s">
        <v>273</v>
      </c>
      <c r="D2" s="378"/>
      <c r="E2" s="378"/>
      <c r="F2" s="379"/>
      <c r="L2" s="101"/>
    </row>
    <row r="3" spans="2:12" ht="15.75" customHeight="1" thickBot="1" x14ac:dyDescent="0.3">
      <c r="B3" s="377"/>
      <c r="C3" s="380"/>
      <c r="D3" s="381"/>
      <c r="E3" s="381"/>
      <c r="F3" s="382"/>
    </row>
    <row r="4" spans="2:12" x14ac:dyDescent="0.25">
      <c r="C4" s="380"/>
      <c r="D4" s="381"/>
      <c r="E4" s="381"/>
      <c r="F4" s="382"/>
    </row>
    <row r="5" spans="2:12" x14ac:dyDescent="0.25">
      <c r="C5" s="380"/>
      <c r="D5" s="381"/>
      <c r="E5" s="381"/>
      <c r="F5" s="382"/>
    </row>
    <row r="6" spans="2:12" x14ac:dyDescent="0.25">
      <c r="C6" s="380"/>
      <c r="D6" s="381"/>
      <c r="E6" s="381"/>
      <c r="F6" s="382"/>
    </row>
    <row r="7" spans="2:12" x14ac:dyDescent="0.25">
      <c r="C7" s="380"/>
      <c r="D7" s="381"/>
      <c r="E7" s="381"/>
      <c r="F7" s="382"/>
    </row>
    <row r="8" spans="2:12" x14ac:dyDescent="0.25">
      <c r="C8" s="380"/>
      <c r="D8" s="381"/>
      <c r="E8" s="381"/>
      <c r="F8" s="382"/>
    </row>
    <row r="9" spans="2:12" x14ac:dyDescent="0.25">
      <c r="C9" s="380"/>
      <c r="D9" s="381"/>
      <c r="E9" s="381"/>
      <c r="F9" s="382"/>
    </row>
    <row r="10" spans="2:12" x14ac:dyDescent="0.25">
      <c r="C10" s="380"/>
      <c r="D10" s="381"/>
      <c r="E10" s="381"/>
      <c r="F10" s="382"/>
    </row>
    <row r="11" spans="2:12" x14ac:dyDescent="0.25">
      <c r="C11" s="380"/>
      <c r="D11" s="381"/>
      <c r="E11" s="381"/>
      <c r="F11" s="382"/>
    </row>
    <row r="12" spans="2:12" x14ac:dyDescent="0.25">
      <c r="C12" s="380"/>
      <c r="D12" s="381"/>
      <c r="E12" s="381"/>
      <c r="F12" s="382"/>
    </row>
    <row r="13" spans="2:12" x14ac:dyDescent="0.25">
      <c r="C13" s="383"/>
      <c r="D13" s="384"/>
      <c r="E13" s="384"/>
      <c r="F13" s="385"/>
    </row>
    <row r="14" spans="2:12" ht="15.75" thickBot="1" x14ac:dyDescent="0.3"/>
    <row r="15" spans="2:12" s="8" customFormat="1" ht="13.5" thickBot="1" x14ac:dyDescent="0.25">
      <c r="B15" s="102"/>
      <c r="C15" s="8" t="s">
        <v>0</v>
      </c>
      <c r="D15" s="9"/>
      <c r="E15" s="10"/>
      <c r="F15" s="11" t="s">
        <v>1</v>
      </c>
      <c r="G15" s="12">
        <v>1</v>
      </c>
      <c r="H15" s="10"/>
    </row>
    <row r="16" spans="2:12" ht="15.75" thickBot="1" x14ac:dyDescent="0.3">
      <c r="C16" s="8"/>
      <c r="F16" s="11"/>
      <c r="G16" s="12"/>
    </row>
    <row r="17" spans="2:13" ht="15.75" thickBot="1" x14ac:dyDescent="0.3">
      <c r="C17" s="8"/>
      <c r="F17" s="11"/>
      <c r="G17" s="12"/>
    </row>
    <row r="18" spans="2:13" ht="15.75" thickBot="1" x14ac:dyDescent="0.3"/>
    <row r="19" spans="2:13" s="18" customFormat="1" ht="12.75" x14ac:dyDescent="0.2">
      <c r="B19" s="13" t="s">
        <v>2</v>
      </c>
      <c r="C19" s="14" t="s">
        <v>3</v>
      </c>
      <c r="D19" s="14" t="s">
        <v>4</v>
      </c>
      <c r="E19" s="15" t="s">
        <v>5</v>
      </c>
      <c r="F19" s="15" t="s">
        <v>6</v>
      </c>
      <c r="G19" s="15" t="s">
        <v>7</v>
      </c>
      <c r="H19" s="15" t="s">
        <v>8</v>
      </c>
    </row>
    <row r="20" spans="2:13" s="18" customFormat="1" ht="13.5" thickBot="1" x14ac:dyDescent="0.25">
      <c r="B20" s="19" t="s">
        <v>9</v>
      </c>
      <c r="C20" s="20"/>
      <c r="D20" s="20"/>
      <c r="E20" s="21"/>
      <c r="F20" s="21"/>
      <c r="G20" s="21"/>
      <c r="H20" s="21"/>
    </row>
    <row r="21" spans="2:13" s="18" customFormat="1" ht="13.5" thickBot="1" x14ac:dyDescent="0.25">
      <c r="B21" s="160"/>
      <c r="C21" s="25" t="s">
        <v>13</v>
      </c>
      <c r="D21" s="26"/>
      <c r="E21" s="27"/>
      <c r="F21" s="27"/>
      <c r="G21" s="27"/>
      <c r="H21" s="29"/>
    </row>
    <row r="22" spans="2:13" s="119" customFormat="1" x14ac:dyDescent="0.25">
      <c r="B22" s="149"/>
      <c r="C22" s="114"/>
      <c r="D22" s="115"/>
      <c r="E22" s="116"/>
      <c r="F22" s="116"/>
      <c r="G22" s="32"/>
      <c r="H22" s="33"/>
    </row>
    <row r="23" spans="2:13" s="119" customFormat="1" ht="51" x14ac:dyDescent="0.25">
      <c r="B23" s="224" t="str">
        <f>'ANAS 2015'!B24</f>
        <v>L.01.001.b</v>
      </c>
      <c r="C23" s="224" t="str">
        <f>'ANAS 2015'!C24</f>
        <v>NOLO DI AUTOCARRO PER LAVORO DIURNO
funzionante compreso conducente, carburante e lubrificante per prestazioni di lavoro diurno
Per ogni ora di lavoro.
DELLA PORTATA FINO DA QL 41 A 60QL</v>
      </c>
      <c r="D23" s="269" t="str">
        <f>'ANAS 2015'!D24</f>
        <v>h</v>
      </c>
      <c r="E23" s="258">
        <v>2</v>
      </c>
      <c r="F23" s="226">
        <f>'ANAS 2015'!E24</f>
        <v>75.648979999999995</v>
      </c>
      <c r="G23" s="267">
        <f>E23/$G$15</f>
        <v>2</v>
      </c>
      <c r="H23" s="268">
        <f>G23*F23</f>
        <v>151.29795999999999</v>
      </c>
      <c r="J23" s="45"/>
      <c r="K23" s="18"/>
      <c r="L23" s="161"/>
      <c r="M23" s="161"/>
    </row>
    <row r="24" spans="2:13" ht="15.75" thickBot="1" x14ac:dyDescent="0.3">
      <c r="B24" s="110"/>
      <c r="C24" s="50"/>
      <c r="D24" s="51"/>
      <c r="E24" s="52"/>
      <c r="F24" s="52"/>
      <c r="G24" s="52"/>
      <c r="H24" s="54"/>
    </row>
    <row r="25" spans="2:13" ht="15.75" thickBot="1" x14ac:dyDescent="0.3">
      <c r="B25" s="162"/>
      <c r="C25" s="56" t="s">
        <v>14</v>
      </c>
      <c r="D25" s="57"/>
      <c r="E25" s="58"/>
      <c r="F25" s="58"/>
      <c r="G25" s="60" t="s">
        <v>15</v>
      </c>
      <c r="H25" s="12">
        <f>SUM(H22:H24)</f>
        <v>151.29795999999999</v>
      </c>
    </row>
    <row r="26" spans="2:13" ht="15.75" thickBot="1" x14ac:dyDescent="0.3">
      <c r="B26" s="162"/>
      <c r="C26" s="50"/>
      <c r="D26" s="61"/>
      <c r="E26" s="62"/>
      <c r="F26" s="62"/>
      <c r="G26" s="62"/>
      <c r="H26" s="64"/>
    </row>
    <row r="27" spans="2:13" x14ac:dyDescent="0.25">
      <c r="B27" s="261"/>
      <c r="C27" s="171" t="s">
        <v>16</v>
      </c>
      <c r="D27" s="61"/>
      <c r="E27" s="62"/>
      <c r="F27" s="62"/>
      <c r="G27" s="62"/>
      <c r="H27" s="64"/>
    </row>
    <row r="28" spans="2:13" x14ac:dyDescent="0.25">
      <c r="B28" s="262"/>
      <c r="C28" s="263"/>
      <c r="D28" s="84"/>
      <c r="E28" s="32"/>
      <c r="F28" s="32"/>
      <c r="G28" s="32"/>
      <c r="H28" s="33"/>
    </row>
    <row r="29" spans="2:13" x14ac:dyDescent="0.25">
      <c r="B29" s="264"/>
      <c r="C29" s="228" t="s">
        <v>303</v>
      </c>
      <c r="D29" s="244"/>
      <c r="E29" s="245"/>
      <c r="F29" s="245"/>
      <c r="G29" s="245"/>
      <c r="H29" s="265"/>
    </row>
    <row r="30" spans="2:13" x14ac:dyDescent="0.25">
      <c r="B30" s="224" t="str">
        <f>'ANAS 2015'!B23</f>
        <v>CE.1.05</v>
      </c>
      <c r="C30" s="266" t="str">
        <f>'ANAS 2015'!C23</f>
        <v>Guardiania (turni 8 ore)</v>
      </c>
      <c r="D30" s="244" t="str">
        <f>'ANAS 2015'!D23</f>
        <v>h</v>
      </c>
      <c r="E30" s="245">
        <f>2*1</f>
        <v>2</v>
      </c>
      <c r="F30" s="245">
        <f>'ANAS 2015'!E23</f>
        <v>23.480270000000001</v>
      </c>
      <c r="G30" s="267">
        <f>E30/$G$15</f>
        <v>2</v>
      </c>
      <c r="H30" s="268">
        <f>G30*F30</f>
        <v>46.960540000000002</v>
      </c>
    </row>
    <row r="31" spans="2:13" x14ac:dyDescent="0.25">
      <c r="B31" s="232"/>
      <c r="C31" s="266"/>
      <c r="D31" s="239"/>
      <c r="E31" s="240"/>
      <c r="F31" s="245"/>
      <c r="G31" s="267"/>
      <c r="H31" s="268"/>
    </row>
    <row r="32" spans="2:13" x14ac:dyDescent="0.25">
      <c r="B32" s="232"/>
      <c r="C32" s="229" t="s">
        <v>304</v>
      </c>
      <c r="D32" s="239"/>
      <c r="E32" s="240"/>
      <c r="F32" s="240"/>
      <c r="G32" s="240"/>
      <c r="H32" s="268"/>
    </row>
    <row r="33" spans="2:10" x14ac:dyDescent="0.25">
      <c r="B33" s="224" t="str">
        <f>'ANAS 2015'!B23</f>
        <v>CE.1.05</v>
      </c>
      <c r="C33" s="266" t="str">
        <f>'ANAS 2015'!C23</f>
        <v>Guardiania (turni 8 ore)</v>
      </c>
      <c r="D33" s="239" t="str">
        <f>'ANAS 2015'!D23</f>
        <v>h</v>
      </c>
      <c r="E33" s="240">
        <f>2*1</f>
        <v>2</v>
      </c>
      <c r="F33" s="245">
        <f>'ANAS 2015'!E23</f>
        <v>23.480270000000001</v>
      </c>
      <c r="G33" s="267">
        <f>E33/$G$15</f>
        <v>2</v>
      </c>
      <c r="H33" s="268">
        <f>G33*F33</f>
        <v>46.960540000000002</v>
      </c>
    </row>
    <row r="34" spans="2:10" ht="15.75" thickBot="1" x14ac:dyDescent="0.3">
      <c r="B34" s="100"/>
      <c r="C34" s="164"/>
      <c r="D34" s="78"/>
      <c r="E34" s="47"/>
      <c r="F34" s="86"/>
      <c r="G34" s="43"/>
      <c r="H34" s="44"/>
    </row>
    <row r="35" spans="2:10" ht="15.75" thickBot="1" x14ac:dyDescent="0.3">
      <c r="B35" s="162"/>
      <c r="C35" s="56" t="s">
        <v>17</v>
      </c>
      <c r="D35" s="57"/>
      <c r="E35" s="58"/>
      <c r="F35" s="58"/>
      <c r="G35" s="60" t="s">
        <v>15</v>
      </c>
      <c r="H35" s="12">
        <f>SUM(H29:H34)</f>
        <v>93.921080000000003</v>
      </c>
    </row>
    <row r="36" spans="2:10" ht="15.75" thickBot="1" x14ac:dyDescent="0.3">
      <c r="B36" s="162"/>
      <c r="C36" s="50"/>
      <c r="D36" s="61"/>
      <c r="E36" s="62"/>
      <c r="F36" s="62"/>
      <c r="G36" s="62"/>
      <c r="H36" s="64"/>
    </row>
    <row r="37" spans="2:10" ht="15.75" thickBot="1" x14ac:dyDescent="0.3">
      <c r="B37" s="163"/>
      <c r="C37" s="25" t="s">
        <v>18</v>
      </c>
      <c r="D37" s="61"/>
      <c r="E37" s="62"/>
      <c r="F37" s="62"/>
      <c r="G37" s="165"/>
      <c r="H37" s="64"/>
    </row>
    <row r="38" spans="2:10" x14ac:dyDescent="0.25">
      <c r="B38" s="149"/>
      <c r="C38" s="166"/>
      <c r="D38" s="84"/>
      <c r="E38" s="32"/>
      <c r="F38" s="32"/>
      <c r="G38" s="167">
        <f>E38/$G$15</f>
        <v>0</v>
      </c>
      <c r="H38" s="33">
        <f>G38*F38</f>
        <v>0</v>
      </c>
      <c r="J38" s="45"/>
    </row>
    <row r="39" spans="2:10" x14ac:dyDescent="0.25">
      <c r="B39" s="100"/>
      <c r="C39" s="46"/>
      <c r="D39" s="78"/>
      <c r="E39" s="47"/>
      <c r="F39" s="47"/>
      <c r="G39" s="43"/>
      <c r="H39" s="44"/>
      <c r="J39" s="45"/>
    </row>
    <row r="40" spans="2:10" x14ac:dyDescent="0.25">
      <c r="B40" s="100"/>
      <c r="C40" s="46"/>
      <c r="D40" s="78"/>
      <c r="E40" s="47"/>
      <c r="F40" s="47"/>
      <c r="G40" s="43"/>
      <c r="H40" s="44"/>
      <c r="J40" s="45"/>
    </row>
    <row r="41" spans="2:10" x14ac:dyDescent="0.25">
      <c r="B41" s="100"/>
      <c r="C41" s="46"/>
      <c r="D41" s="78"/>
      <c r="E41" s="47"/>
      <c r="F41" s="47"/>
      <c r="G41" s="43"/>
      <c r="H41" s="44"/>
      <c r="J41" s="45"/>
    </row>
    <row r="42" spans="2:10" x14ac:dyDescent="0.25">
      <c r="B42" s="100"/>
      <c r="C42" s="46"/>
      <c r="D42" s="78"/>
      <c r="E42" s="47"/>
      <c r="F42" s="47"/>
      <c r="G42" s="43"/>
      <c r="H42" s="44"/>
      <c r="J42" s="45"/>
    </row>
    <row r="43" spans="2:10" x14ac:dyDescent="0.25">
      <c r="B43" s="100"/>
      <c r="C43" s="46"/>
      <c r="D43" s="78"/>
      <c r="E43" s="47"/>
      <c r="F43" s="47"/>
      <c r="G43" s="43"/>
      <c r="H43" s="44"/>
      <c r="J43" s="45"/>
    </row>
    <row r="44" spans="2:10" x14ac:dyDescent="0.25">
      <c r="B44" s="100"/>
      <c r="C44" s="46"/>
      <c r="D44" s="78"/>
      <c r="E44" s="47"/>
      <c r="F44" s="47"/>
      <c r="G44" s="43"/>
      <c r="H44" s="44"/>
      <c r="J44" s="45"/>
    </row>
    <row r="45" spans="2:10" x14ac:dyDescent="0.25">
      <c r="B45" s="100"/>
      <c r="C45" s="46"/>
      <c r="D45" s="78"/>
      <c r="E45" s="47"/>
      <c r="F45" s="47"/>
      <c r="G45" s="43"/>
      <c r="H45" s="44"/>
      <c r="J45" s="45"/>
    </row>
    <row r="46" spans="2:10" x14ac:dyDescent="0.25">
      <c r="B46" s="100"/>
      <c r="C46" s="46"/>
      <c r="D46" s="78"/>
      <c r="E46" s="47"/>
      <c r="F46" s="47"/>
      <c r="G46" s="43"/>
      <c r="H46" s="44"/>
      <c r="J46" s="45"/>
    </row>
    <row r="47" spans="2:10" x14ac:dyDescent="0.25">
      <c r="B47" s="100"/>
      <c r="C47" s="46"/>
      <c r="D47" s="78"/>
      <c r="E47" s="47"/>
      <c r="F47" s="47"/>
      <c r="G47" s="43"/>
      <c r="H47" s="44"/>
      <c r="J47" s="45"/>
    </row>
    <row r="48" spans="2:10" x14ac:dyDescent="0.25">
      <c r="B48" s="100"/>
      <c r="C48" s="46"/>
      <c r="D48" s="78"/>
      <c r="E48" s="47"/>
      <c r="F48" s="47"/>
      <c r="G48" s="43"/>
      <c r="H48" s="44"/>
      <c r="J48" s="45"/>
    </row>
    <row r="49" spans="2:10" ht="15.75" thickBot="1" x14ac:dyDescent="0.3">
      <c r="B49" s="100"/>
      <c r="C49" s="46"/>
      <c r="D49" s="78"/>
      <c r="E49" s="47"/>
      <c r="F49" s="47"/>
      <c r="G49" s="43"/>
      <c r="H49" s="44"/>
      <c r="J49" s="45"/>
    </row>
    <row r="50" spans="2:10" ht="15.75" thickBot="1" x14ac:dyDescent="0.3">
      <c r="B50" s="163"/>
      <c r="C50" s="25" t="s">
        <v>310</v>
      </c>
      <c r="D50" s="78"/>
      <c r="E50" s="47"/>
      <c r="F50" s="47"/>
      <c r="G50" s="43"/>
      <c r="H50" s="44"/>
      <c r="J50" s="45"/>
    </row>
    <row r="51" spans="2:10" ht="51" x14ac:dyDescent="0.25">
      <c r="B51" s="100"/>
      <c r="C51" s="224" t="s">
        <v>311</v>
      </c>
      <c r="D51" s="78"/>
      <c r="E51" s="47"/>
      <c r="F51" s="47"/>
      <c r="G51" s="43"/>
      <c r="H51" s="44"/>
      <c r="J51" s="45"/>
    </row>
    <row r="52" spans="2:10" ht="15.75" thickBot="1" x14ac:dyDescent="0.3">
      <c r="B52" s="110"/>
      <c r="C52" s="168"/>
      <c r="D52" s="79"/>
      <c r="E52" s="80"/>
      <c r="F52" s="80"/>
      <c r="G52" s="80"/>
      <c r="H52" s="82"/>
    </row>
    <row r="53" spans="2:10" ht="15.75" thickBot="1" x14ac:dyDescent="0.3">
      <c r="B53" s="162"/>
      <c r="C53" s="56" t="s">
        <v>22</v>
      </c>
      <c r="D53" s="57"/>
      <c r="E53" s="58"/>
      <c r="F53" s="58"/>
      <c r="G53" s="60" t="s">
        <v>15</v>
      </c>
      <c r="H53" s="12">
        <f>SUM(H38:H52)</f>
        <v>0</v>
      </c>
    </row>
    <row r="54" spans="2:10" ht="15.75" thickBot="1" x14ac:dyDescent="0.3">
      <c r="B54" s="169"/>
      <c r="C54" s="87"/>
      <c r="D54" s="88"/>
      <c r="E54" s="89"/>
      <c r="F54" s="89"/>
      <c r="G54" s="90"/>
      <c r="H54" s="90"/>
    </row>
    <row r="55" spans="2:10" ht="15.75" thickBot="1" x14ac:dyDescent="0.3">
      <c r="B55" s="169"/>
      <c r="C55" s="293"/>
      <c r="D55" s="91"/>
      <c r="E55" s="91"/>
      <c r="F55" s="91" t="s">
        <v>23</v>
      </c>
      <c r="G55" s="92" t="s">
        <v>15</v>
      </c>
      <c r="H55" s="12">
        <f>H53+H35+H25</f>
        <v>245.21904000000001</v>
      </c>
    </row>
    <row r="56" spans="2:10" x14ac:dyDescent="0.25">
      <c r="B56" s="169"/>
    </row>
  </sheetData>
  <mergeCells count="2">
    <mergeCell ref="B2:B3"/>
    <mergeCell ref="C2:F1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79998168889431442"/>
  </sheetPr>
  <dimension ref="B1:P61"/>
  <sheetViews>
    <sheetView view="pageBreakPreview" topLeftCell="B16" zoomScale="70" zoomScaleNormal="85" zoomScaleSheetLayoutView="70" workbookViewId="0">
      <selection activeCell="C43" sqref="C43"/>
    </sheetView>
  </sheetViews>
  <sheetFormatPr defaultRowHeight="15" x14ac:dyDescent="0.25"/>
  <cols>
    <col min="1" max="1" width="3.7109375" style="272" customWidth="1"/>
    <col min="2" max="2" width="15.7109375" style="2" customWidth="1"/>
    <col min="3" max="3" width="80.7109375" style="272" customWidth="1"/>
    <col min="4" max="4" width="8.7109375" style="6" customWidth="1"/>
    <col min="5" max="5" width="8.7109375" style="5" customWidth="1"/>
    <col min="6" max="9" width="10.7109375" style="5" customWidth="1"/>
    <col min="10" max="10" width="13.42578125" style="5" customWidth="1"/>
    <col min="11" max="11" width="3.7109375" style="272" customWidth="1"/>
    <col min="12" max="12" width="9.5703125" style="272" bestFit="1" customWidth="1"/>
    <col min="13" max="257" width="9.140625" style="272"/>
    <col min="258" max="258" width="13.7109375" style="272" customWidth="1"/>
    <col min="259" max="259" width="42.7109375" style="272" bestFit="1" customWidth="1"/>
    <col min="260" max="261" width="8.7109375" style="272" customWidth="1"/>
    <col min="262" max="266" width="10.7109375" style="272" customWidth="1"/>
    <col min="267" max="267" width="3.7109375" style="272" customWidth="1"/>
    <col min="268" max="268" width="9.5703125" style="272" bestFit="1" customWidth="1"/>
    <col min="269" max="513" width="9.140625" style="272"/>
    <col min="514" max="514" width="13.7109375" style="272" customWidth="1"/>
    <col min="515" max="515" width="42.7109375" style="272" bestFit="1" customWidth="1"/>
    <col min="516" max="517" width="8.7109375" style="272" customWidth="1"/>
    <col min="518" max="522" width="10.7109375" style="272" customWidth="1"/>
    <col min="523" max="523" width="3.7109375" style="272" customWidth="1"/>
    <col min="524" max="524" width="9.5703125" style="272" bestFit="1" customWidth="1"/>
    <col min="525" max="769" width="9.140625" style="272"/>
    <col min="770" max="770" width="13.7109375" style="272" customWidth="1"/>
    <col min="771" max="771" width="42.7109375" style="272" bestFit="1" customWidth="1"/>
    <col min="772" max="773" width="8.7109375" style="272" customWidth="1"/>
    <col min="774" max="778" width="10.7109375" style="272" customWidth="1"/>
    <col min="779" max="779" width="3.7109375" style="272" customWidth="1"/>
    <col min="780" max="780" width="9.5703125" style="272" bestFit="1" customWidth="1"/>
    <col min="781" max="1025" width="9.140625" style="272"/>
    <col min="1026" max="1026" width="13.7109375" style="272" customWidth="1"/>
    <col min="1027" max="1027" width="42.7109375" style="272" bestFit="1" customWidth="1"/>
    <col min="1028" max="1029" width="8.7109375" style="272" customWidth="1"/>
    <col min="1030" max="1034" width="10.7109375" style="272" customWidth="1"/>
    <col min="1035" max="1035" width="3.7109375" style="272" customWidth="1"/>
    <col min="1036" max="1036" width="9.5703125" style="272" bestFit="1" customWidth="1"/>
    <col min="1037" max="1281" width="9.140625" style="272"/>
    <col min="1282" max="1282" width="13.7109375" style="272" customWidth="1"/>
    <col min="1283" max="1283" width="42.7109375" style="272" bestFit="1" customWidth="1"/>
    <col min="1284" max="1285" width="8.7109375" style="272" customWidth="1"/>
    <col min="1286" max="1290" width="10.7109375" style="272" customWidth="1"/>
    <col min="1291" max="1291" width="3.7109375" style="272" customWidth="1"/>
    <col min="1292" max="1292" width="9.5703125" style="272" bestFit="1" customWidth="1"/>
    <col min="1293" max="1537" width="9.140625" style="272"/>
    <col min="1538" max="1538" width="13.7109375" style="272" customWidth="1"/>
    <col min="1539" max="1539" width="42.7109375" style="272" bestFit="1" customWidth="1"/>
    <col min="1540" max="1541" width="8.7109375" style="272" customWidth="1"/>
    <col min="1542" max="1546" width="10.7109375" style="272" customWidth="1"/>
    <col min="1547" max="1547" width="3.7109375" style="272" customWidth="1"/>
    <col min="1548" max="1548" width="9.5703125" style="272" bestFit="1" customWidth="1"/>
    <col min="1549" max="1793" width="9.140625" style="272"/>
    <col min="1794" max="1794" width="13.7109375" style="272" customWidth="1"/>
    <col min="1795" max="1795" width="42.7109375" style="272" bestFit="1" customWidth="1"/>
    <col min="1796" max="1797" width="8.7109375" style="272" customWidth="1"/>
    <col min="1798" max="1802" width="10.7109375" style="272" customWidth="1"/>
    <col min="1803" max="1803" width="3.7109375" style="272" customWidth="1"/>
    <col min="1804" max="1804" width="9.5703125" style="272" bestFit="1" customWidth="1"/>
    <col min="1805" max="2049" width="9.140625" style="272"/>
    <col min="2050" max="2050" width="13.7109375" style="272" customWidth="1"/>
    <col min="2051" max="2051" width="42.7109375" style="272" bestFit="1" customWidth="1"/>
    <col min="2052" max="2053" width="8.7109375" style="272" customWidth="1"/>
    <col min="2054" max="2058" width="10.7109375" style="272" customWidth="1"/>
    <col min="2059" max="2059" width="3.7109375" style="272" customWidth="1"/>
    <col min="2060" max="2060" width="9.5703125" style="272" bestFit="1" customWidth="1"/>
    <col min="2061" max="2305" width="9.140625" style="272"/>
    <col min="2306" max="2306" width="13.7109375" style="272" customWidth="1"/>
    <col min="2307" max="2307" width="42.7109375" style="272" bestFit="1" customWidth="1"/>
    <col min="2308" max="2309" width="8.7109375" style="272" customWidth="1"/>
    <col min="2310" max="2314" width="10.7109375" style="272" customWidth="1"/>
    <col min="2315" max="2315" width="3.7109375" style="272" customWidth="1"/>
    <col min="2316" max="2316" width="9.5703125" style="272" bestFit="1" customWidth="1"/>
    <col min="2317" max="2561" width="9.140625" style="272"/>
    <col min="2562" max="2562" width="13.7109375" style="272" customWidth="1"/>
    <col min="2563" max="2563" width="42.7109375" style="272" bestFit="1" customWidth="1"/>
    <col min="2564" max="2565" width="8.7109375" style="272" customWidth="1"/>
    <col min="2566" max="2570" width="10.7109375" style="272" customWidth="1"/>
    <col min="2571" max="2571" width="3.7109375" style="272" customWidth="1"/>
    <col min="2572" max="2572" width="9.5703125" style="272" bestFit="1" customWidth="1"/>
    <col min="2573" max="2817" width="9.140625" style="272"/>
    <col min="2818" max="2818" width="13.7109375" style="272" customWidth="1"/>
    <col min="2819" max="2819" width="42.7109375" style="272" bestFit="1" customWidth="1"/>
    <col min="2820" max="2821" width="8.7109375" style="272" customWidth="1"/>
    <col min="2822" max="2826" width="10.7109375" style="272" customWidth="1"/>
    <col min="2827" max="2827" width="3.7109375" style="272" customWidth="1"/>
    <col min="2828" max="2828" width="9.5703125" style="272" bestFit="1" customWidth="1"/>
    <col min="2829" max="3073" width="9.140625" style="272"/>
    <col min="3074" max="3074" width="13.7109375" style="272" customWidth="1"/>
    <col min="3075" max="3075" width="42.7109375" style="272" bestFit="1" customWidth="1"/>
    <col min="3076" max="3077" width="8.7109375" style="272" customWidth="1"/>
    <col min="3078" max="3082" width="10.7109375" style="272" customWidth="1"/>
    <col min="3083" max="3083" width="3.7109375" style="272" customWidth="1"/>
    <col min="3084" max="3084" width="9.5703125" style="272" bestFit="1" customWidth="1"/>
    <col min="3085" max="3329" width="9.140625" style="272"/>
    <col min="3330" max="3330" width="13.7109375" style="272" customWidth="1"/>
    <col min="3331" max="3331" width="42.7109375" style="272" bestFit="1" customWidth="1"/>
    <col min="3332" max="3333" width="8.7109375" style="272" customWidth="1"/>
    <col min="3334" max="3338" width="10.7109375" style="272" customWidth="1"/>
    <col min="3339" max="3339" width="3.7109375" style="272" customWidth="1"/>
    <col min="3340" max="3340" width="9.5703125" style="272" bestFit="1" customWidth="1"/>
    <col min="3341" max="3585" width="9.140625" style="272"/>
    <col min="3586" max="3586" width="13.7109375" style="272" customWidth="1"/>
    <col min="3587" max="3587" width="42.7109375" style="272" bestFit="1" customWidth="1"/>
    <col min="3588" max="3589" width="8.7109375" style="272" customWidth="1"/>
    <col min="3590" max="3594" width="10.7109375" style="272" customWidth="1"/>
    <col min="3595" max="3595" width="3.7109375" style="272" customWidth="1"/>
    <col min="3596" max="3596" width="9.5703125" style="272" bestFit="1" customWidth="1"/>
    <col min="3597" max="3841" width="9.140625" style="272"/>
    <col min="3842" max="3842" width="13.7109375" style="272" customWidth="1"/>
    <col min="3843" max="3843" width="42.7109375" style="272" bestFit="1" customWidth="1"/>
    <col min="3844" max="3845" width="8.7109375" style="272" customWidth="1"/>
    <col min="3846" max="3850" width="10.7109375" style="272" customWidth="1"/>
    <col min="3851" max="3851" width="3.7109375" style="272" customWidth="1"/>
    <col min="3852" max="3852" width="9.5703125" style="272" bestFit="1" customWidth="1"/>
    <col min="3853" max="4097" width="9.140625" style="272"/>
    <col min="4098" max="4098" width="13.7109375" style="272" customWidth="1"/>
    <col min="4099" max="4099" width="42.7109375" style="272" bestFit="1" customWidth="1"/>
    <col min="4100" max="4101" width="8.7109375" style="272" customWidth="1"/>
    <col min="4102" max="4106" width="10.7109375" style="272" customWidth="1"/>
    <col min="4107" max="4107" width="3.7109375" style="272" customWidth="1"/>
    <col min="4108" max="4108" width="9.5703125" style="272" bestFit="1" customWidth="1"/>
    <col min="4109" max="4353" width="9.140625" style="272"/>
    <col min="4354" max="4354" width="13.7109375" style="272" customWidth="1"/>
    <col min="4355" max="4355" width="42.7109375" style="272" bestFit="1" customWidth="1"/>
    <col min="4356" max="4357" width="8.7109375" style="272" customWidth="1"/>
    <col min="4358" max="4362" width="10.7109375" style="272" customWidth="1"/>
    <col min="4363" max="4363" width="3.7109375" style="272" customWidth="1"/>
    <col min="4364" max="4364" width="9.5703125" style="272" bestFit="1" customWidth="1"/>
    <col min="4365" max="4609" width="9.140625" style="272"/>
    <col min="4610" max="4610" width="13.7109375" style="272" customWidth="1"/>
    <col min="4611" max="4611" width="42.7109375" style="272" bestFit="1" customWidth="1"/>
    <col min="4612" max="4613" width="8.7109375" style="272" customWidth="1"/>
    <col min="4614" max="4618" width="10.7109375" style="272" customWidth="1"/>
    <col min="4619" max="4619" width="3.7109375" style="272" customWidth="1"/>
    <col min="4620" max="4620" width="9.5703125" style="272" bestFit="1" customWidth="1"/>
    <col min="4621" max="4865" width="9.140625" style="272"/>
    <col min="4866" max="4866" width="13.7109375" style="272" customWidth="1"/>
    <col min="4867" max="4867" width="42.7109375" style="272" bestFit="1" customWidth="1"/>
    <col min="4868" max="4869" width="8.7109375" style="272" customWidth="1"/>
    <col min="4870" max="4874" width="10.7109375" style="272" customWidth="1"/>
    <col min="4875" max="4875" width="3.7109375" style="272" customWidth="1"/>
    <col min="4876" max="4876" width="9.5703125" style="272" bestFit="1" customWidth="1"/>
    <col min="4877" max="5121" width="9.140625" style="272"/>
    <col min="5122" max="5122" width="13.7109375" style="272" customWidth="1"/>
    <col min="5123" max="5123" width="42.7109375" style="272" bestFit="1" customWidth="1"/>
    <col min="5124" max="5125" width="8.7109375" style="272" customWidth="1"/>
    <col min="5126" max="5130" width="10.7109375" style="272" customWidth="1"/>
    <col min="5131" max="5131" width="3.7109375" style="272" customWidth="1"/>
    <col min="5132" max="5132" width="9.5703125" style="272" bestFit="1" customWidth="1"/>
    <col min="5133" max="5377" width="9.140625" style="272"/>
    <col min="5378" max="5378" width="13.7109375" style="272" customWidth="1"/>
    <col min="5379" max="5379" width="42.7109375" style="272" bestFit="1" customWidth="1"/>
    <col min="5380" max="5381" width="8.7109375" style="272" customWidth="1"/>
    <col min="5382" max="5386" width="10.7109375" style="272" customWidth="1"/>
    <col min="5387" max="5387" width="3.7109375" style="272" customWidth="1"/>
    <col min="5388" max="5388" width="9.5703125" style="272" bestFit="1" customWidth="1"/>
    <col min="5389" max="5633" width="9.140625" style="272"/>
    <col min="5634" max="5634" width="13.7109375" style="272" customWidth="1"/>
    <col min="5635" max="5635" width="42.7109375" style="272" bestFit="1" customWidth="1"/>
    <col min="5636" max="5637" width="8.7109375" style="272" customWidth="1"/>
    <col min="5638" max="5642" width="10.7109375" style="272" customWidth="1"/>
    <col min="5643" max="5643" width="3.7109375" style="272" customWidth="1"/>
    <col min="5644" max="5644" width="9.5703125" style="272" bestFit="1" customWidth="1"/>
    <col min="5645" max="5889" width="9.140625" style="272"/>
    <col min="5890" max="5890" width="13.7109375" style="272" customWidth="1"/>
    <col min="5891" max="5891" width="42.7109375" style="272" bestFit="1" customWidth="1"/>
    <col min="5892" max="5893" width="8.7109375" style="272" customWidth="1"/>
    <col min="5894" max="5898" width="10.7109375" style="272" customWidth="1"/>
    <col min="5899" max="5899" width="3.7109375" style="272" customWidth="1"/>
    <col min="5900" max="5900" width="9.5703125" style="272" bestFit="1" customWidth="1"/>
    <col min="5901" max="6145" width="9.140625" style="272"/>
    <col min="6146" max="6146" width="13.7109375" style="272" customWidth="1"/>
    <col min="6147" max="6147" width="42.7109375" style="272" bestFit="1" customWidth="1"/>
    <col min="6148" max="6149" width="8.7109375" style="272" customWidth="1"/>
    <col min="6150" max="6154" width="10.7109375" style="272" customWidth="1"/>
    <col min="6155" max="6155" width="3.7109375" style="272" customWidth="1"/>
    <col min="6156" max="6156" width="9.5703125" style="272" bestFit="1" customWidth="1"/>
    <col min="6157" max="6401" width="9.140625" style="272"/>
    <col min="6402" max="6402" width="13.7109375" style="272" customWidth="1"/>
    <col min="6403" max="6403" width="42.7109375" style="272" bestFit="1" customWidth="1"/>
    <col min="6404" max="6405" width="8.7109375" style="272" customWidth="1"/>
    <col min="6406" max="6410" width="10.7109375" style="272" customWidth="1"/>
    <col min="6411" max="6411" width="3.7109375" style="272" customWidth="1"/>
    <col min="6412" max="6412" width="9.5703125" style="272" bestFit="1" customWidth="1"/>
    <col min="6413" max="6657" width="9.140625" style="272"/>
    <col min="6658" max="6658" width="13.7109375" style="272" customWidth="1"/>
    <col min="6659" max="6659" width="42.7109375" style="272" bestFit="1" customWidth="1"/>
    <col min="6660" max="6661" width="8.7109375" style="272" customWidth="1"/>
    <col min="6662" max="6666" width="10.7109375" style="272" customWidth="1"/>
    <col min="6667" max="6667" width="3.7109375" style="272" customWidth="1"/>
    <col min="6668" max="6668" width="9.5703125" style="272" bestFit="1" customWidth="1"/>
    <col min="6669" max="6913" width="9.140625" style="272"/>
    <col min="6914" max="6914" width="13.7109375" style="272" customWidth="1"/>
    <col min="6915" max="6915" width="42.7109375" style="272" bestFit="1" customWidth="1"/>
    <col min="6916" max="6917" width="8.7109375" style="272" customWidth="1"/>
    <col min="6918" max="6922" width="10.7109375" style="272" customWidth="1"/>
    <col min="6923" max="6923" width="3.7109375" style="272" customWidth="1"/>
    <col min="6924" max="6924" width="9.5703125" style="272" bestFit="1" customWidth="1"/>
    <col min="6925" max="7169" width="9.140625" style="272"/>
    <col min="7170" max="7170" width="13.7109375" style="272" customWidth="1"/>
    <col min="7171" max="7171" width="42.7109375" style="272" bestFit="1" customWidth="1"/>
    <col min="7172" max="7173" width="8.7109375" style="272" customWidth="1"/>
    <col min="7174" max="7178" width="10.7109375" style="272" customWidth="1"/>
    <col min="7179" max="7179" width="3.7109375" style="272" customWidth="1"/>
    <col min="7180" max="7180" width="9.5703125" style="272" bestFit="1" customWidth="1"/>
    <col min="7181" max="7425" width="9.140625" style="272"/>
    <col min="7426" max="7426" width="13.7109375" style="272" customWidth="1"/>
    <col min="7427" max="7427" width="42.7109375" style="272" bestFit="1" customWidth="1"/>
    <col min="7428" max="7429" width="8.7109375" style="272" customWidth="1"/>
    <col min="7430" max="7434" width="10.7109375" style="272" customWidth="1"/>
    <col min="7435" max="7435" width="3.7109375" style="272" customWidth="1"/>
    <col min="7436" max="7436" width="9.5703125" style="272" bestFit="1" customWidth="1"/>
    <col min="7437" max="7681" width="9.140625" style="272"/>
    <col min="7682" max="7682" width="13.7109375" style="272" customWidth="1"/>
    <col min="7683" max="7683" width="42.7109375" style="272" bestFit="1" customWidth="1"/>
    <col min="7684" max="7685" width="8.7109375" style="272" customWidth="1"/>
    <col min="7686" max="7690" width="10.7109375" style="272" customWidth="1"/>
    <col min="7691" max="7691" width="3.7109375" style="272" customWidth="1"/>
    <col min="7692" max="7692" width="9.5703125" style="272" bestFit="1" customWidth="1"/>
    <col min="7693" max="7937" width="9.140625" style="272"/>
    <col min="7938" max="7938" width="13.7109375" style="272" customWidth="1"/>
    <col min="7939" max="7939" width="42.7109375" style="272" bestFit="1" customWidth="1"/>
    <col min="7940" max="7941" width="8.7109375" style="272" customWidth="1"/>
    <col min="7942" max="7946" width="10.7109375" style="272" customWidth="1"/>
    <col min="7947" max="7947" width="3.7109375" style="272" customWidth="1"/>
    <col min="7948" max="7948" width="9.5703125" style="272" bestFit="1" customWidth="1"/>
    <col min="7949" max="8193" width="9.140625" style="272"/>
    <col min="8194" max="8194" width="13.7109375" style="272" customWidth="1"/>
    <col min="8195" max="8195" width="42.7109375" style="272" bestFit="1" customWidth="1"/>
    <col min="8196" max="8197" width="8.7109375" style="272" customWidth="1"/>
    <col min="8198" max="8202" width="10.7109375" style="272" customWidth="1"/>
    <col min="8203" max="8203" width="3.7109375" style="272" customWidth="1"/>
    <col min="8204" max="8204" width="9.5703125" style="272" bestFit="1" customWidth="1"/>
    <col min="8205" max="8449" width="9.140625" style="272"/>
    <col min="8450" max="8450" width="13.7109375" style="272" customWidth="1"/>
    <col min="8451" max="8451" width="42.7109375" style="272" bestFit="1" customWidth="1"/>
    <col min="8452" max="8453" width="8.7109375" style="272" customWidth="1"/>
    <col min="8454" max="8458" width="10.7109375" style="272" customWidth="1"/>
    <col min="8459" max="8459" width="3.7109375" style="272" customWidth="1"/>
    <col min="8460" max="8460" width="9.5703125" style="272" bestFit="1" customWidth="1"/>
    <col min="8461" max="8705" width="9.140625" style="272"/>
    <col min="8706" max="8706" width="13.7109375" style="272" customWidth="1"/>
    <col min="8707" max="8707" width="42.7109375" style="272" bestFit="1" customWidth="1"/>
    <col min="8708" max="8709" width="8.7109375" style="272" customWidth="1"/>
    <col min="8710" max="8714" width="10.7109375" style="272" customWidth="1"/>
    <col min="8715" max="8715" width="3.7109375" style="272" customWidth="1"/>
    <col min="8716" max="8716" width="9.5703125" style="272" bestFit="1" customWidth="1"/>
    <col min="8717" max="8961" width="9.140625" style="272"/>
    <col min="8962" max="8962" width="13.7109375" style="272" customWidth="1"/>
    <col min="8963" max="8963" width="42.7109375" style="272" bestFit="1" customWidth="1"/>
    <col min="8964" max="8965" width="8.7109375" style="272" customWidth="1"/>
    <col min="8966" max="8970" width="10.7109375" style="272" customWidth="1"/>
    <col min="8971" max="8971" width="3.7109375" style="272" customWidth="1"/>
    <col min="8972" max="8972" width="9.5703125" style="272" bestFit="1" customWidth="1"/>
    <col min="8973" max="9217" width="9.140625" style="272"/>
    <col min="9218" max="9218" width="13.7109375" style="272" customWidth="1"/>
    <col min="9219" max="9219" width="42.7109375" style="272" bestFit="1" customWidth="1"/>
    <col min="9220" max="9221" width="8.7109375" style="272" customWidth="1"/>
    <col min="9222" max="9226" width="10.7109375" style="272" customWidth="1"/>
    <col min="9227" max="9227" width="3.7109375" style="272" customWidth="1"/>
    <col min="9228" max="9228" width="9.5703125" style="272" bestFit="1" customWidth="1"/>
    <col min="9229" max="9473" width="9.140625" style="272"/>
    <col min="9474" max="9474" width="13.7109375" style="272" customWidth="1"/>
    <col min="9475" max="9475" width="42.7109375" style="272" bestFit="1" customWidth="1"/>
    <col min="9476" max="9477" width="8.7109375" style="272" customWidth="1"/>
    <col min="9478" max="9482" width="10.7109375" style="272" customWidth="1"/>
    <col min="9483" max="9483" width="3.7109375" style="272" customWidth="1"/>
    <col min="9484" max="9484" width="9.5703125" style="272" bestFit="1" customWidth="1"/>
    <col min="9485" max="9729" width="9.140625" style="272"/>
    <col min="9730" max="9730" width="13.7109375" style="272" customWidth="1"/>
    <col min="9731" max="9731" width="42.7109375" style="272" bestFit="1" customWidth="1"/>
    <col min="9732" max="9733" width="8.7109375" style="272" customWidth="1"/>
    <col min="9734" max="9738" width="10.7109375" style="272" customWidth="1"/>
    <col min="9739" max="9739" width="3.7109375" style="272" customWidth="1"/>
    <col min="9740" max="9740" width="9.5703125" style="272" bestFit="1" customWidth="1"/>
    <col min="9741" max="9985" width="9.140625" style="272"/>
    <col min="9986" max="9986" width="13.7109375" style="272" customWidth="1"/>
    <col min="9987" max="9987" width="42.7109375" style="272" bestFit="1" customWidth="1"/>
    <col min="9988" max="9989" width="8.7109375" style="272" customWidth="1"/>
    <col min="9990" max="9994" width="10.7109375" style="272" customWidth="1"/>
    <col min="9995" max="9995" width="3.7109375" style="272" customWidth="1"/>
    <col min="9996" max="9996" width="9.5703125" style="272" bestFit="1" customWidth="1"/>
    <col min="9997" max="10241" width="9.140625" style="272"/>
    <col min="10242" max="10242" width="13.7109375" style="272" customWidth="1"/>
    <col min="10243" max="10243" width="42.7109375" style="272" bestFit="1" customWidth="1"/>
    <col min="10244" max="10245" width="8.7109375" style="272" customWidth="1"/>
    <col min="10246" max="10250" width="10.7109375" style="272" customWidth="1"/>
    <col min="10251" max="10251" width="3.7109375" style="272" customWidth="1"/>
    <col min="10252" max="10252" width="9.5703125" style="272" bestFit="1" customWidth="1"/>
    <col min="10253" max="10497" width="9.140625" style="272"/>
    <col min="10498" max="10498" width="13.7109375" style="272" customWidth="1"/>
    <col min="10499" max="10499" width="42.7109375" style="272" bestFit="1" customWidth="1"/>
    <col min="10500" max="10501" width="8.7109375" style="272" customWidth="1"/>
    <col min="10502" max="10506" width="10.7109375" style="272" customWidth="1"/>
    <col min="10507" max="10507" width="3.7109375" style="272" customWidth="1"/>
    <col min="10508" max="10508" width="9.5703125" style="272" bestFit="1" customWidth="1"/>
    <col min="10509" max="10753" width="9.140625" style="272"/>
    <col min="10754" max="10754" width="13.7109375" style="272" customWidth="1"/>
    <col min="10755" max="10755" width="42.7109375" style="272" bestFit="1" customWidth="1"/>
    <col min="10756" max="10757" width="8.7109375" style="272" customWidth="1"/>
    <col min="10758" max="10762" width="10.7109375" style="272" customWidth="1"/>
    <col min="10763" max="10763" width="3.7109375" style="272" customWidth="1"/>
    <col min="10764" max="10764" width="9.5703125" style="272" bestFit="1" customWidth="1"/>
    <col min="10765" max="11009" width="9.140625" style="272"/>
    <col min="11010" max="11010" width="13.7109375" style="272" customWidth="1"/>
    <col min="11011" max="11011" width="42.7109375" style="272" bestFit="1" customWidth="1"/>
    <col min="11012" max="11013" width="8.7109375" style="272" customWidth="1"/>
    <col min="11014" max="11018" width="10.7109375" style="272" customWidth="1"/>
    <col min="11019" max="11019" width="3.7109375" style="272" customWidth="1"/>
    <col min="11020" max="11020" width="9.5703125" style="272" bestFit="1" customWidth="1"/>
    <col min="11021" max="11265" width="9.140625" style="272"/>
    <col min="11266" max="11266" width="13.7109375" style="272" customWidth="1"/>
    <col min="11267" max="11267" width="42.7109375" style="272" bestFit="1" customWidth="1"/>
    <col min="11268" max="11269" width="8.7109375" style="272" customWidth="1"/>
    <col min="11270" max="11274" width="10.7109375" style="272" customWidth="1"/>
    <col min="11275" max="11275" width="3.7109375" style="272" customWidth="1"/>
    <col min="11276" max="11276" width="9.5703125" style="272" bestFit="1" customWidth="1"/>
    <col min="11277" max="11521" width="9.140625" style="272"/>
    <col min="11522" max="11522" width="13.7109375" style="272" customWidth="1"/>
    <col min="11523" max="11523" width="42.7109375" style="272" bestFit="1" customWidth="1"/>
    <col min="11524" max="11525" width="8.7109375" style="272" customWidth="1"/>
    <col min="11526" max="11530" width="10.7109375" style="272" customWidth="1"/>
    <col min="11531" max="11531" width="3.7109375" style="272" customWidth="1"/>
    <col min="11532" max="11532" width="9.5703125" style="272" bestFit="1" customWidth="1"/>
    <col min="11533" max="11777" width="9.140625" style="272"/>
    <col min="11778" max="11778" width="13.7109375" style="272" customWidth="1"/>
    <col min="11779" max="11779" width="42.7109375" style="272" bestFit="1" customWidth="1"/>
    <col min="11780" max="11781" width="8.7109375" style="272" customWidth="1"/>
    <col min="11782" max="11786" width="10.7109375" style="272" customWidth="1"/>
    <col min="11787" max="11787" width="3.7109375" style="272" customWidth="1"/>
    <col min="11788" max="11788" width="9.5703125" style="272" bestFit="1" customWidth="1"/>
    <col min="11789" max="12033" width="9.140625" style="272"/>
    <col min="12034" max="12034" width="13.7109375" style="272" customWidth="1"/>
    <col min="12035" max="12035" width="42.7109375" style="272" bestFit="1" customWidth="1"/>
    <col min="12036" max="12037" width="8.7109375" style="272" customWidth="1"/>
    <col min="12038" max="12042" width="10.7109375" style="272" customWidth="1"/>
    <col min="12043" max="12043" width="3.7109375" style="272" customWidth="1"/>
    <col min="12044" max="12044" width="9.5703125" style="272" bestFit="1" customWidth="1"/>
    <col min="12045" max="12289" width="9.140625" style="272"/>
    <col min="12290" max="12290" width="13.7109375" style="272" customWidth="1"/>
    <col min="12291" max="12291" width="42.7109375" style="272" bestFit="1" customWidth="1"/>
    <col min="12292" max="12293" width="8.7109375" style="272" customWidth="1"/>
    <col min="12294" max="12298" width="10.7109375" style="272" customWidth="1"/>
    <col min="12299" max="12299" width="3.7109375" style="272" customWidth="1"/>
    <col min="12300" max="12300" width="9.5703125" style="272" bestFit="1" customWidth="1"/>
    <col min="12301" max="12545" width="9.140625" style="272"/>
    <col min="12546" max="12546" width="13.7109375" style="272" customWidth="1"/>
    <col min="12547" max="12547" width="42.7109375" style="272" bestFit="1" customWidth="1"/>
    <col min="12548" max="12549" width="8.7109375" style="272" customWidth="1"/>
    <col min="12550" max="12554" width="10.7109375" style="272" customWidth="1"/>
    <col min="12555" max="12555" width="3.7109375" style="272" customWidth="1"/>
    <col min="12556" max="12556" width="9.5703125" style="272" bestFit="1" customWidth="1"/>
    <col min="12557" max="12801" width="9.140625" style="272"/>
    <col min="12802" max="12802" width="13.7109375" style="272" customWidth="1"/>
    <col min="12803" max="12803" width="42.7109375" style="272" bestFit="1" customWidth="1"/>
    <col min="12804" max="12805" width="8.7109375" style="272" customWidth="1"/>
    <col min="12806" max="12810" width="10.7109375" style="272" customWidth="1"/>
    <col min="12811" max="12811" width="3.7109375" style="272" customWidth="1"/>
    <col min="12812" max="12812" width="9.5703125" style="272" bestFit="1" customWidth="1"/>
    <col min="12813" max="13057" width="9.140625" style="272"/>
    <col min="13058" max="13058" width="13.7109375" style="272" customWidth="1"/>
    <col min="13059" max="13059" width="42.7109375" style="272" bestFit="1" customWidth="1"/>
    <col min="13060" max="13061" width="8.7109375" style="272" customWidth="1"/>
    <col min="13062" max="13066" width="10.7109375" style="272" customWidth="1"/>
    <col min="13067" max="13067" width="3.7109375" style="272" customWidth="1"/>
    <col min="13068" max="13068" width="9.5703125" style="272" bestFit="1" customWidth="1"/>
    <col min="13069" max="13313" width="9.140625" style="272"/>
    <col min="13314" max="13314" width="13.7109375" style="272" customWidth="1"/>
    <col min="13315" max="13315" width="42.7109375" style="272" bestFit="1" customWidth="1"/>
    <col min="13316" max="13317" width="8.7109375" style="272" customWidth="1"/>
    <col min="13318" max="13322" width="10.7109375" style="272" customWidth="1"/>
    <col min="13323" max="13323" width="3.7109375" style="272" customWidth="1"/>
    <col min="13324" max="13324" width="9.5703125" style="272" bestFit="1" customWidth="1"/>
    <col min="13325" max="13569" width="9.140625" style="272"/>
    <col min="13570" max="13570" width="13.7109375" style="272" customWidth="1"/>
    <col min="13571" max="13571" width="42.7109375" style="272" bestFit="1" customWidth="1"/>
    <col min="13572" max="13573" width="8.7109375" style="272" customWidth="1"/>
    <col min="13574" max="13578" width="10.7109375" style="272" customWidth="1"/>
    <col min="13579" max="13579" width="3.7109375" style="272" customWidth="1"/>
    <col min="13580" max="13580" width="9.5703125" style="272" bestFit="1" customWidth="1"/>
    <col min="13581" max="13825" width="9.140625" style="272"/>
    <col min="13826" max="13826" width="13.7109375" style="272" customWidth="1"/>
    <col min="13827" max="13827" width="42.7109375" style="272" bestFit="1" customWidth="1"/>
    <col min="13828" max="13829" width="8.7109375" style="272" customWidth="1"/>
    <col min="13830" max="13834" width="10.7109375" style="272" customWidth="1"/>
    <col min="13835" max="13835" width="3.7109375" style="272" customWidth="1"/>
    <col min="13836" max="13836" width="9.5703125" style="272" bestFit="1" customWidth="1"/>
    <col min="13837" max="14081" width="9.140625" style="272"/>
    <col min="14082" max="14082" width="13.7109375" style="272" customWidth="1"/>
    <col min="14083" max="14083" width="42.7109375" style="272" bestFit="1" customWidth="1"/>
    <col min="14084" max="14085" width="8.7109375" style="272" customWidth="1"/>
    <col min="14086" max="14090" width="10.7109375" style="272" customWidth="1"/>
    <col min="14091" max="14091" width="3.7109375" style="272" customWidth="1"/>
    <col min="14092" max="14092" width="9.5703125" style="272" bestFit="1" customWidth="1"/>
    <col min="14093" max="14337" width="9.140625" style="272"/>
    <col min="14338" max="14338" width="13.7109375" style="272" customWidth="1"/>
    <col min="14339" max="14339" width="42.7109375" style="272" bestFit="1" customWidth="1"/>
    <col min="14340" max="14341" width="8.7109375" style="272" customWidth="1"/>
    <col min="14342" max="14346" width="10.7109375" style="272" customWidth="1"/>
    <col min="14347" max="14347" width="3.7109375" style="272" customWidth="1"/>
    <col min="14348" max="14348" width="9.5703125" style="272" bestFit="1" customWidth="1"/>
    <col min="14349" max="14593" width="9.140625" style="272"/>
    <col min="14594" max="14594" width="13.7109375" style="272" customWidth="1"/>
    <col min="14595" max="14595" width="42.7109375" style="272" bestFit="1" customWidth="1"/>
    <col min="14596" max="14597" width="8.7109375" style="272" customWidth="1"/>
    <col min="14598" max="14602" width="10.7109375" style="272" customWidth="1"/>
    <col min="14603" max="14603" width="3.7109375" style="272" customWidth="1"/>
    <col min="14604" max="14604" width="9.5703125" style="272" bestFit="1" customWidth="1"/>
    <col min="14605" max="14849" width="9.140625" style="272"/>
    <col min="14850" max="14850" width="13.7109375" style="272" customWidth="1"/>
    <col min="14851" max="14851" width="42.7109375" style="272" bestFit="1" customWidth="1"/>
    <col min="14852" max="14853" width="8.7109375" style="272" customWidth="1"/>
    <col min="14854" max="14858" width="10.7109375" style="272" customWidth="1"/>
    <col min="14859" max="14859" width="3.7109375" style="272" customWidth="1"/>
    <col min="14860" max="14860" width="9.5703125" style="272" bestFit="1" customWidth="1"/>
    <col min="14861" max="15105" width="9.140625" style="272"/>
    <col min="15106" max="15106" width="13.7109375" style="272" customWidth="1"/>
    <col min="15107" max="15107" width="42.7109375" style="272" bestFit="1" customWidth="1"/>
    <col min="15108" max="15109" width="8.7109375" style="272" customWidth="1"/>
    <col min="15110" max="15114" width="10.7109375" style="272" customWidth="1"/>
    <col min="15115" max="15115" width="3.7109375" style="272" customWidth="1"/>
    <col min="15116" max="15116" width="9.5703125" style="272" bestFit="1" customWidth="1"/>
    <col min="15117" max="15361" width="9.140625" style="272"/>
    <col min="15362" max="15362" width="13.7109375" style="272" customWidth="1"/>
    <col min="15363" max="15363" width="42.7109375" style="272" bestFit="1" customWidth="1"/>
    <col min="15364" max="15365" width="8.7109375" style="272" customWidth="1"/>
    <col min="15366" max="15370" width="10.7109375" style="272" customWidth="1"/>
    <col min="15371" max="15371" width="3.7109375" style="272" customWidth="1"/>
    <col min="15372" max="15372" width="9.5703125" style="272" bestFit="1" customWidth="1"/>
    <col min="15373" max="15617" width="9.140625" style="272"/>
    <col min="15618" max="15618" width="13.7109375" style="272" customWidth="1"/>
    <col min="15619" max="15619" width="42.7109375" style="272" bestFit="1" customWidth="1"/>
    <col min="15620" max="15621" width="8.7109375" style="272" customWidth="1"/>
    <col min="15622" max="15626" width="10.7109375" style="272" customWidth="1"/>
    <col min="15627" max="15627" width="3.7109375" style="272" customWidth="1"/>
    <col min="15628" max="15628" width="9.5703125" style="272" bestFit="1" customWidth="1"/>
    <col min="15629" max="15873" width="9.140625" style="272"/>
    <col min="15874" max="15874" width="13.7109375" style="272" customWidth="1"/>
    <col min="15875" max="15875" width="42.7109375" style="272" bestFit="1" customWidth="1"/>
    <col min="15876" max="15877" width="8.7109375" style="272" customWidth="1"/>
    <col min="15878" max="15882" width="10.7109375" style="272" customWidth="1"/>
    <col min="15883" max="15883" width="3.7109375" style="272" customWidth="1"/>
    <col min="15884" max="15884" width="9.5703125" style="272" bestFit="1" customWidth="1"/>
    <col min="15885" max="16129" width="9.140625" style="272"/>
    <col min="16130" max="16130" width="13.7109375" style="272" customWidth="1"/>
    <col min="16131" max="16131" width="42.7109375" style="272" bestFit="1" customWidth="1"/>
    <col min="16132" max="16133" width="8.7109375" style="272" customWidth="1"/>
    <col min="16134" max="16138" width="10.7109375" style="272" customWidth="1"/>
    <col min="16139" max="16139" width="3.7109375" style="272" customWidth="1"/>
    <col min="16140" max="16140" width="9.5703125" style="272" bestFit="1" customWidth="1"/>
    <col min="16141" max="16384" width="9.140625" style="272"/>
  </cols>
  <sheetData>
    <row r="1" spans="2:13" ht="15.75" thickBot="1" x14ac:dyDescent="0.3">
      <c r="C1" s="3"/>
      <c r="D1" s="4"/>
    </row>
    <row r="2" spans="2:13" x14ac:dyDescent="0.25">
      <c r="B2" s="364" t="s">
        <v>173</v>
      </c>
      <c r="C2" s="366" t="s">
        <v>276</v>
      </c>
      <c r="D2" s="367"/>
      <c r="E2" s="367"/>
      <c r="F2" s="368"/>
    </row>
    <row r="3" spans="2:13" ht="15.75" customHeight="1" thickBot="1" x14ac:dyDescent="0.3">
      <c r="B3" s="365"/>
      <c r="C3" s="369"/>
      <c r="D3" s="370"/>
      <c r="E3" s="370"/>
      <c r="F3" s="371"/>
      <c r="L3" s="101"/>
      <c r="M3" s="272" t="s">
        <v>275</v>
      </c>
    </row>
    <row r="4" spans="2:13" x14ac:dyDescent="0.25">
      <c r="C4" s="369"/>
      <c r="D4" s="370"/>
      <c r="E4" s="370"/>
      <c r="F4" s="371"/>
      <c r="M4" s="272" t="s">
        <v>274</v>
      </c>
    </row>
    <row r="5" spans="2:13" x14ac:dyDescent="0.25">
      <c r="C5" s="369"/>
      <c r="D5" s="370"/>
      <c r="E5" s="370"/>
      <c r="F5" s="371"/>
    </row>
    <row r="6" spans="2:13" x14ac:dyDescent="0.25">
      <c r="C6" s="369"/>
      <c r="D6" s="370"/>
      <c r="E6" s="370"/>
      <c r="F6" s="371"/>
    </row>
    <row r="7" spans="2:13" x14ac:dyDescent="0.25">
      <c r="C7" s="369"/>
      <c r="D7" s="370"/>
      <c r="E7" s="370"/>
      <c r="F7" s="371"/>
    </row>
    <row r="8" spans="2:13" x14ac:dyDescent="0.25">
      <c r="C8" s="369"/>
      <c r="D8" s="370"/>
      <c r="E8" s="370"/>
      <c r="F8" s="371"/>
    </row>
    <row r="9" spans="2:13" x14ac:dyDescent="0.25">
      <c r="C9" s="369"/>
      <c r="D9" s="370"/>
      <c r="E9" s="370"/>
      <c r="F9" s="371"/>
    </row>
    <row r="10" spans="2:13" x14ac:dyDescent="0.25">
      <c r="C10" s="369"/>
      <c r="D10" s="370"/>
      <c r="E10" s="370"/>
      <c r="F10" s="371"/>
    </row>
    <row r="11" spans="2:13" x14ac:dyDescent="0.25">
      <c r="C11" s="369"/>
      <c r="D11" s="370"/>
      <c r="E11" s="370"/>
      <c r="F11" s="371"/>
    </row>
    <row r="12" spans="2:13" x14ac:dyDescent="0.25">
      <c r="C12" s="369"/>
      <c r="D12" s="370"/>
      <c r="E12" s="370"/>
      <c r="F12" s="371"/>
    </row>
    <row r="13" spans="2:13" x14ac:dyDescent="0.25">
      <c r="C13" s="372"/>
      <c r="D13" s="373"/>
      <c r="E13" s="373"/>
      <c r="F13" s="374"/>
    </row>
    <row r="14" spans="2:13" ht="15.75" thickBot="1" x14ac:dyDescent="0.3"/>
    <row r="15" spans="2:13" s="8" customFormat="1" ht="13.5" thickBot="1" x14ac:dyDescent="0.25">
      <c r="B15" s="7"/>
      <c r="C15" s="8" t="s">
        <v>0</v>
      </c>
      <c r="D15" s="9"/>
      <c r="E15" s="10"/>
      <c r="F15" s="10"/>
      <c r="G15" s="10"/>
      <c r="H15" s="11" t="s">
        <v>1</v>
      </c>
      <c r="I15" s="12">
        <v>1</v>
      </c>
      <c r="J15" s="10"/>
    </row>
    <row r="16" spans="2:13" ht="15.75" thickBot="1" x14ac:dyDescent="0.3">
      <c r="C16" s="8"/>
      <c r="H16" s="11"/>
      <c r="I16" s="12"/>
    </row>
    <row r="17" spans="2:15" ht="15.75" thickBot="1" x14ac:dyDescent="0.3">
      <c r="C17" s="8"/>
      <c r="H17" s="11"/>
      <c r="I17" s="12"/>
    </row>
    <row r="18" spans="2:15" ht="15.75" thickBot="1" x14ac:dyDescent="0.3"/>
    <row r="19" spans="2:15" s="18" customFormat="1" ht="12.75" x14ac:dyDescent="0.2">
      <c r="B19" s="13" t="s">
        <v>2</v>
      </c>
      <c r="C19" s="14" t="s">
        <v>3</v>
      </c>
      <c r="D19" s="14" t="s">
        <v>4</v>
      </c>
      <c r="E19" s="15" t="s">
        <v>5</v>
      </c>
      <c r="F19" s="16" t="s">
        <v>6</v>
      </c>
      <c r="G19" s="16" t="s">
        <v>6</v>
      </c>
      <c r="H19" s="17" t="s">
        <v>6</v>
      </c>
      <c r="I19" s="15" t="s">
        <v>7</v>
      </c>
      <c r="J19" s="15" t="s">
        <v>8</v>
      </c>
    </row>
    <row r="20" spans="2:15" s="18" customFormat="1" ht="33" thickBot="1" x14ac:dyDescent="0.25">
      <c r="B20" s="19" t="s">
        <v>9</v>
      </c>
      <c r="C20" s="20"/>
      <c r="D20" s="20"/>
      <c r="E20" s="21"/>
      <c r="F20" s="22" t="s">
        <v>10</v>
      </c>
      <c r="G20" s="22" t="s">
        <v>11</v>
      </c>
      <c r="H20" s="23" t="s">
        <v>12</v>
      </c>
      <c r="I20" s="21"/>
      <c r="J20" s="21"/>
    </row>
    <row r="21" spans="2:15" s="18" customFormat="1" ht="13.5" thickBot="1" x14ac:dyDescent="0.25">
      <c r="B21" s="24"/>
      <c r="C21" s="25" t="s">
        <v>13</v>
      </c>
      <c r="D21" s="26"/>
      <c r="E21" s="27"/>
      <c r="F21" s="28"/>
      <c r="G21" s="28"/>
      <c r="H21" s="27"/>
      <c r="I21" s="27"/>
      <c r="J21" s="29"/>
    </row>
    <row r="22" spans="2:15" s="119" customFormat="1" x14ac:dyDescent="0.25">
      <c r="B22" s="30"/>
      <c r="C22" s="114"/>
      <c r="D22" s="115"/>
      <c r="E22" s="116"/>
      <c r="F22" s="31"/>
      <c r="G22" s="31"/>
      <c r="H22" s="116"/>
      <c r="I22" s="32"/>
      <c r="J22" s="33"/>
    </row>
    <row r="23" spans="2:15" s="126" customFormat="1" x14ac:dyDescent="0.25">
      <c r="B23" s="34"/>
      <c r="C23" s="121"/>
      <c r="D23" s="35"/>
      <c r="E23" s="123"/>
      <c r="F23" s="36"/>
      <c r="G23" s="36"/>
      <c r="H23" s="123"/>
      <c r="I23" s="37"/>
      <c r="J23" s="38"/>
      <c r="L23" s="39"/>
      <c r="M23" s="40"/>
      <c r="N23" s="127"/>
      <c r="O23" s="127"/>
    </row>
    <row r="24" spans="2:15" x14ac:dyDescent="0.25">
      <c r="B24" s="34"/>
      <c r="C24" s="128"/>
      <c r="D24" s="41"/>
      <c r="E24" s="130"/>
      <c r="F24" s="42"/>
      <c r="G24" s="42"/>
      <c r="H24" s="130"/>
      <c r="I24" s="43"/>
      <c r="J24" s="44"/>
      <c r="L24" s="45"/>
    </row>
    <row r="25" spans="2:15" x14ac:dyDescent="0.25">
      <c r="B25" s="34"/>
      <c r="C25" s="46"/>
      <c r="D25" s="41"/>
      <c r="E25" s="47"/>
      <c r="F25" s="48"/>
      <c r="G25" s="48"/>
      <c r="H25" s="47"/>
      <c r="I25" s="43"/>
      <c r="J25" s="44"/>
      <c r="L25" s="45"/>
    </row>
    <row r="26" spans="2:15" ht="15.75" thickBot="1" x14ac:dyDescent="0.3">
      <c r="B26" s="49"/>
      <c r="C26" s="50"/>
      <c r="D26" s="51"/>
      <c r="E26" s="52"/>
      <c r="F26" s="53"/>
      <c r="G26" s="53"/>
      <c r="H26" s="52"/>
      <c r="I26" s="52"/>
      <c r="J26" s="54"/>
    </row>
    <row r="27" spans="2:15" ht="15.75" thickBot="1" x14ac:dyDescent="0.3">
      <c r="B27" s="55"/>
      <c r="C27" s="56" t="s">
        <v>14</v>
      </c>
      <c r="D27" s="57"/>
      <c r="E27" s="58"/>
      <c r="F27" s="59"/>
      <c r="G27" s="59"/>
      <c r="H27" s="58"/>
      <c r="I27" s="60" t="s">
        <v>15</v>
      </c>
      <c r="J27" s="12">
        <f>SUM(J22:J26)</f>
        <v>0</v>
      </c>
    </row>
    <row r="28" spans="2:15" ht="15.75" thickBot="1" x14ac:dyDescent="0.3">
      <c r="B28" s="55"/>
      <c r="C28" s="50"/>
      <c r="D28" s="61"/>
      <c r="E28" s="62"/>
      <c r="F28" s="63"/>
      <c r="G28" s="63"/>
      <c r="H28" s="62"/>
      <c r="I28" s="62"/>
      <c r="J28" s="64"/>
    </row>
    <row r="29" spans="2:15" ht="15.75" thickBot="1" x14ac:dyDescent="0.3">
      <c r="B29" s="65"/>
      <c r="C29" s="25" t="s">
        <v>16</v>
      </c>
      <c r="D29" s="61"/>
      <c r="E29" s="62"/>
      <c r="F29" s="63"/>
      <c r="G29" s="63"/>
      <c r="H29" s="62"/>
      <c r="I29" s="62"/>
      <c r="J29" s="64"/>
    </row>
    <row r="30" spans="2:15" s="270" customFormat="1" x14ac:dyDescent="0.25">
      <c r="B30" s="66"/>
      <c r="C30" s="67"/>
      <c r="D30" s="68"/>
      <c r="E30" s="69"/>
      <c r="F30" s="70"/>
      <c r="G30" s="70"/>
      <c r="H30" s="69"/>
      <c r="I30" s="69"/>
      <c r="J30" s="71"/>
    </row>
    <row r="31" spans="2:15" s="270" customFormat="1" x14ac:dyDescent="0.25">
      <c r="B31" s="73"/>
      <c r="C31" s="74"/>
      <c r="D31" s="75"/>
      <c r="E31" s="76"/>
      <c r="F31" s="77"/>
      <c r="G31" s="77"/>
      <c r="H31" s="76"/>
      <c r="I31" s="37"/>
      <c r="J31" s="38"/>
    </row>
    <row r="32" spans="2:15" s="270" customFormat="1" x14ac:dyDescent="0.25">
      <c r="B32" s="73"/>
      <c r="C32" s="74"/>
      <c r="D32" s="75"/>
      <c r="E32" s="76"/>
      <c r="F32" s="77"/>
      <c r="G32" s="77"/>
      <c r="H32" s="76"/>
      <c r="I32" s="37"/>
      <c r="J32" s="38"/>
    </row>
    <row r="33" spans="2:16" s="270" customFormat="1" x14ac:dyDescent="0.25">
      <c r="B33" s="73"/>
      <c r="C33" s="74"/>
      <c r="D33" s="75"/>
      <c r="E33" s="76"/>
      <c r="F33" s="77"/>
      <c r="G33" s="77"/>
      <c r="H33" s="76"/>
      <c r="I33" s="76"/>
      <c r="J33" s="38"/>
    </row>
    <row r="34" spans="2:16" s="270" customFormat="1" x14ac:dyDescent="0.25">
      <c r="B34" s="73"/>
      <c r="C34" s="74"/>
      <c r="D34" s="75"/>
      <c r="E34" s="76"/>
      <c r="F34" s="77"/>
      <c r="G34" s="77"/>
      <c r="H34" s="76"/>
      <c r="I34" s="37"/>
      <c r="J34" s="38"/>
    </row>
    <row r="35" spans="2:16" s="270" customFormat="1" x14ac:dyDescent="0.25">
      <c r="B35" s="73"/>
      <c r="C35" s="74"/>
      <c r="D35" s="75"/>
      <c r="E35" s="76"/>
      <c r="F35" s="77"/>
      <c r="G35" s="77"/>
      <c r="H35" s="76"/>
      <c r="I35" s="37"/>
      <c r="J35" s="38"/>
    </row>
    <row r="36" spans="2:16" x14ac:dyDescent="0.25">
      <c r="B36" s="34"/>
      <c r="C36" s="46"/>
      <c r="D36" s="78"/>
      <c r="E36" s="47"/>
      <c r="F36" s="48"/>
      <c r="G36" s="48"/>
      <c r="H36" s="47"/>
      <c r="I36" s="47"/>
      <c r="J36" s="44"/>
    </row>
    <row r="37" spans="2:16" ht="15.75" thickBot="1" x14ac:dyDescent="0.3">
      <c r="B37" s="49"/>
      <c r="C37" s="50"/>
      <c r="D37" s="79"/>
      <c r="E37" s="80"/>
      <c r="F37" s="81"/>
      <c r="G37" s="81"/>
      <c r="H37" s="80"/>
      <c r="I37" s="43"/>
      <c r="J37" s="82"/>
      <c r="L37" s="45"/>
    </row>
    <row r="38" spans="2:16" ht="15.75" thickBot="1" x14ac:dyDescent="0.3">
      <c r="B38" s="55"/>
      <c r="C38" s="56" t="s">
        <v>17</v>
      </c>
      <c r="D38" s="57"/>
      <c r="E38" s="58"/>
      <c r="F38" s="59"/>
      <c r="G38" s="59"/>
      <c r="H38" s="58"/>
      <c r="I38" s="60" t="s">
        <v>15</v>
      </c>
      <c r="J38" s="12">
        <f>SUM(J30:J37)</f>
        <v>0</v>
      </c>
    </row>
    <row r="39" spans="2:16" ht="15.75" thickBot="1" x14ac:dyDescent="0.3">
      <c r="B39" s="55"/>
      <c r="C39" s="50"/>
      <c r="D39" s="61"/>
      <c r="E39" s="62"/>
      <c r="F39" s="63"/>
      <c r="G39" s="63"/>
      <c r="H39" s="62"/>
      <c r="I39" s="62"/>
      <c r="J39" s="64"/>
    </row>
    <row r="40" spans="2:16" ht="15.75" thickBot="1" x14ac:dyDescent="0.3">
      <c r="B40" s="65"/>
      <c r="C40" s="25" t="s">
        <v>18</v>
      </c>
      <c r="D40" s="61"/>
      <c r="E40" s="62"/>
      <c r="F40" s="63"/>
      <c r="G40" s="63"/>
      <c r="H40" s="62"/>
      <c r="I40" s="62"/>
      <c r="J40" s="64"/>
    </row>
    <row r="41" spans="2:16" ht="178.5" x14ac:dyDescent="0.25">
      <c r="B41" s="224" t="str">
        <f>'ANAS 2015'!B3</f>
        <v>SIC.04.02.001.3.a</v>
      </c>
      <c r="C41" s="232" t="str">
        <f>'ANAS 2015'!C3</f>
        <v xml:space="preserve">SEGNALE TRIANGOLARE O OTTAGONALE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LATO/DIAMETRO CM 120
-PER IL PRIMO MESE O FRAZIONE </v>
      </c>
      <c r="D41" s="234" t="str">
        <f>'ANAS 2015'!D3</f>
        <v xml:space="preserve">cad </v>
      </c>
      <c r="E41" s="235">
        <v>1</v>
      </c>
      <c r="F41" s="236">
        <f>'ANAS 2015'!E3</f>
        <v>42.68</v>
      </c>
      <c r="G41" s="236">
        <v>9.0500000000000007</v>
      </c>
      <c r="H41" s="235">
        <f>F41-G41+G41/4</f>
        <v>35.892499999999998</v>
      </c>
      <c r="I41" s="237">
        <f t="shared" ref="I41:I52" si="0">E41/$I$15</f>
        <v>1</v>
      </c>
      <c r="J41" s="238">
        <f t="shared" ref="J41:J52" si="1">I41*H41</f>
        <v>35.892499999999998</v>
      </c>
      <c r="L41" s="45"/>
    </row>
    <row r="42" spans="2:16" ht="204" x14ac:dyDescent="0.25">
      <c r="B42" s="224" t="str">
        <f>'ANAS 2015'!B9</f>
        <v xml:space="preserve">SIC.04.02.010.2.a </v>
      </c>
      <c r="C42" s="232" t="str">
        <f>'ANAS 2015'!C9</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0,26 A 0,90 MQ DI SUPERFICIE 
-PER IL PRIMO MESE O FRAZIONE </v>
      </c>
      <c r="D42" s="239" t="str">
        <f>'ANAS 2015'!D10</f>
        <v>mq</v>
      </c>
      <c r="E42" s="240">
        <f>0.42*1</f>
        <v>0.42</v>
      </c>
      <c r="F42" s="241">
        <f>'ANAS 2015'!E9</f>
        <v>71.98</v>
      </c>
      <c r="G42" s="241">
        <f>'ANAS 2015'!E10</f>
        <v>15.26</v>
      </c>
      <c r="H42" s="240">
        <f>F42-G42+G42/4</f>
        <v>60.535000000000004</v>
      </c>
      <c r="I42" s="242">
        <f t="shared" si="0"/>
        <v>0.42</v>
      </c>
      <c r="J42" s="243">
        <f t="shared" si="1"/>
        <v>25.424700000000001</v>
      </c>
      <c r="L42" s="45"/>
    </row>
    <row r="43" spans="2:16" ht="153" x14ac:dyDescent="0.25">
      <c r="B43" s="225" t="str">
        <f>'ANAS 2015'!B20</f>
        <v xml:space="preserve">SIC.04.04.001 </v>
      </c>
      <c r="C43" s="232" t="str">
        <f>'ANAS 2015'!C20</f>
        <v xml:space="preserve">LAMPEGGIANTE DA CANTIERE A LED 
di colore giallo o rosso, con alimentazione a batterie, emissione luminosa a 360°, fornito e posto in opera.
Sono compresi:
  -l'uso per la durata della fase che prevede il lampeggiante al fine di assicurare un ordinata gestione del cantiere garantendo meglio la sicurezza dei lavoratori;
 - la manutenzione per tutto il periodo della fase di lavoro al fine di garantirne la funzionalità e l'efficienza;
 - l'allontanamento a fine fase di lavoro.
È inoltre compreso quanto altro occorre per l'utilizzo temporaneo del lampeggiante.
Misurate per ogni giorno di uso, per la durata della fase di lavoro, al fine di garantire la sicurezza dei lavoratori </v>
      </c>
      <c r="D43" s="244" t="str">
        <f>'ANAS 2015'!D20</f>
        <v xml:space="preserve">cad </v>
      </c>
      <c r="E43" s="245">
        <v>12</v>
      </c>
      <c r="F43" s="246" t="s">
        <v>20</v>
      </c>
      <c r="G43" s="246" t="s">
        <v>20</v>
      </c>
      <c r="H43" s="245">
        <f>'ANAS 2015'!E20</f>
        <v>0.85</v>
      </c>
      <c r="I43" s="242">
        <f t="shared" si="0"/>
        <v>12</v>
      </c>
      <c r="J43" s="243">
        <f t="shared" si="1"/>
        <v>10.199999999999999</v>
      </c>
      <c r="L43" s="45"/>
    </row>
    <row r="44" spans="2:16" ht="178.5" x14ac:dyDescent="0.25">
      <c r="B44" s="224" t="str">
        <f>'ANAS 2015'!B5</f>
        <v xml:space="preserve">SIC.04.02.005.3.a </v>
      </c>
      <c r="C44" s="232" t="str">
        <f>'ANAS 2015'!C5</f>
        <v xml:space="preserve">SEGNALE CIRCOLARE O ROMBOIDALE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DIAMETRO/LATO CM 90 
-PER IL PRIMO MESE O FRAZIONE </v>
      </c>
      <c r="D44" s="239" t="str">
        <f>'ANAS 2015'!D5</f>
        <v xml:space="preserve">cad </v>
      </c>
      <c r="E44" s="240">
        <v>9</v>
      </c>
      <c r="F44" s="241">
        <f>'ANAS 2015'!E5</f>
        <v>43.06</v>
      </c>
      <c r="G44" s="241">
        <f>'ANAS 2015'!E6</f>
        <v>9.1300000000000008</v>
      </c>
      <c r="H44" s="240">
        <f>F44-G44+G44/4</f>
        <v>36.212499999999999</v>
      </c>
      <c r="I44" s="242">
        <f t="shared" si="0"/>
        <v>9</v>
      </c>
      <c r="J44" s="243">
        <f t="shared" si="1"/>
        <v>325.91249999999997</v>
      </c>
      <c r="L44" s="45"/>
    </row>
    <row r="45" spans="2:16" ht="204" x14ac:dyDescent="0.25">
      <c r="B45" s="224" t="str">
        <f>'ANAS 2015'!B11</f>
        <v xml:space="preserve">SIC.04.02.010.3.a </v>
      </c>
      <c r="C45" s="232" t="str">
        <f>'ANAS 2015'!C11</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0,91 A 3,00 MQ DI SUPERFICIE 
-PER IL PRIMO MESE O FRAZIONE </v>
      </c>
      <c r="D45" s="239" t="str">
        <f>'ANAS 2015'!D11</f>
        <v>mq</v>
      </c>
      <c r="E45" s="240">
        <f>1.215*3</f>
        <v>3.6450000000000005</v>
      </c>
      <c r="F45" s="241">
        <f>'ANAS 2015'!E11</f>
        <v>73.5</v>
      </c>
      <c r="G45" s="241">
        <f>'ANAS 2015'!E12</f>
        <v>15.59</v>
      </c>
      <c r="H45" s="240">
        <f>F45-G45+G45/4</f>
        <v>61.807499999999997</v>
      </c>
      <c r="I45" s="242">
        <f t="shared" si="0"/>
        <v>3.6450000000000005</v>
      </c>
      <c r="J45" s="243">
        <f t="shared" si="1"/>
        <v>225.28833750000001</v>
      </c>
      <c r="L45" s="45"/>
    </row>
    <row r="46" spans="2:16" ht="204" x14ac:dyDescent="0.25">
      <c r="B46" s="224" t="str">
        <f>'ANAS 2015'!B9</f>
        <v xml:space="preserve">SIC.04.02.010.2.a </v>
      </c>
      <c r="C46" s="232" t="str">
        <f>'ANAS 2015'!C9</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0,26 A 0,90 MQ DI SUPERFICIE 
-PER IL PRIMO MESE O FRAZIONE </v>
      </c>
      <c r="D46" s="239" t="str">
        <f>'ANAS 2015'!D9</f>
        <v>mq</v>
      </c>
      <c r="E46" s="240">
        <f>0.315*3</f>
        <v>0.94500000000000006</v>
      </c>
      <c r="F46" s="241">
        <f>'ANAS 2015'!E9</f>
        <v>71.98</v>
      </c>
      <c r="G46" s="241">
        <f>'ANAS 2015'!E10</f>
        <v>15.26</v>
      </c>
      <c r="H46" s="240">
        <f>F46-G46+G46/4</f>
        <v>60.535000000000004</v>
      </c>
      <c r="I46" s="242">
        <f t="shared" si="0"/>
        <v>0.94500000000000006</v>
      </c>
      <c r="J46" s="243">
        <f t="shared" si="1"/>
        <v>57.20557500000001</v>
      </c>
      <c r="L46" s="45"/>
    </row>
    <row r="47" spans="2:16" ht="165.75" x14ac:dyDescent="0.25">
      <c r="B47" s="224" t="str">
        <f>'ANAS 2015'!B18</f>
        <v xml:space="preserve">SIC.04.03.005 </v>
      </c>
      <c r="C47" s="232" t="str">
        <f>'ANAS 2015'!C18</f>
        <v xml:space="preserve">DELINEATORE 
flessibile in gomma bifacciale, con 6 inserti di rifrangenza di classe II (in osservanza del Regolamento di attuazione del Codice della strada, fig. II 392), utilizzati per delineare zone di lavoro di lunga durata, deviazioni, incanalamenti e separazioni dei sensi di marcia.
Sono compresi:
 - allestimento in opera e successiva rimozione di ogni delineatore con utilizzo di idoneo collante;
 - il riposizionamenti a seguito di spostamenti provocati da mezzi in marcia;
 - la sostituzione in caso di eventuali perdite e/o danneggiamenti;
 - la manutenzione per tutto il periodo di durata della fase di riferimento;
 - l'accatastamento e l'allontanamento a fine fase di lavoro.
Misurato cadauno per giorno, posto in opera per la durata della fase di lavoro, al fine di garantire la sicurezza dei lavoratori </v>
      </c>
      <c r="D47" s="239" t="str">
        <f>'ANAS 2015'!D18</f>
        <v xml:space="preserve">cad </v>
      </c>
      <c r="E47" s="281">
        <f>CEILING((108+36+2000)/12,1)</f>
        <v>179</v>
      </c>
      <c r="F47" s="246" t="s">
        <v>20</v>
      </c>
      <c r="G47" s="246" t="s">
        <v>20</v>
      </c>
      <c r="H47" s="240">
        <f>'ANAS 2015'!E18</f>
        <v>0.4</v>
      </c>
      <c r="I47" s="242">
        <f t="shared" si="0"/>
        <v>179</v>
      </c>
      <c r="J47" s="243">
        <f t="shared" si="1"/>
        <v>71.600000000000009</v>
      </c>
      <c r="L47" s="45"/>
      <c r="N47" s="273"/>
      <c r="O47" s="273"/>
      <c r="P47" s="273"/>
    </row>
    <row r="48" spans="2:16" ht="153" x14ac:dyDescent="0.25">
      <c r="B48" s="225" t="str">
        <f>'ANAS 2015'!B19</f>
        <v xml:space="preserve">SIC.04.03.015 </v>
      </c>
      <c r="C48" s="232" t="str">
        <f>'ANAS 2015'!C19</f>
        <v>SACCHETTI DI ZAVORRA 
per cartelli stradali, forniti e posti in opera.
Sono compresi:
 - l'uso per la durata della fase che prevede il sacchetto di zavorra al fine di assicurare un ordinata gestione del cantiere garantendo meglio la sicurezza dei lavoratori;
 - la manutenzione per tutto il periodo della fase di lavoro al fine di garantirne la funzionalità e l'efficienza;
 - l'accatastamento e l'allontanamento a fine fase di lavoro.
Dimensioni standard: cm 60 x 40, capienza Kg. 25,00.
È inoltre compreso quanto altro occorre per l'utilizzo temporaneo dei sacchetti.
Misurati per ogni giorno di uso, per la durata della fase di lavoro al fine di garantire la sicurezza dei lavoratori.</v>
      </c>
      <c r="D48" s="239" t="str">
        <f>'ANAS 2015'!D19</f>
        <v xml:space="preserve">cad </v>
      </c>
      <c r="E48" s="281">
        <f>1*E41+1*E44+3*2+2*E50</f>
        <v>20</v>
      </c>
      <c r="F48" s="246" t="s">
        <v>20</v>
      </c>
      <c r="G48" s="246" t="s">
        <v>20</v>
      </c>
      <c r="H48" s="240">
        <f>'ANAS 2015'!E19</f>
        <v>0.25</v>
      </c>
      <c r="I48" s="242">
        <f t="shared" si="0"/>
        <v>20</v>
      </c>
      <c r="J48" s="243">
        <f t="shared" si="1"/>
        <v>5</v>
      </c>
      <c r="L48" s="45"/>
    </row>
    <row r="49" spans="2:12" ht="25.5" x14ac:dyDescent="0.25">
      <c r="B49" s="224" t="str">
        <f>'ANALISI DI MERCATO'!B5</f>
        <v>BSIC-AM003</v>
      </c>
      <c r="C49" s="232" t="str">
        <f>'ANALISI DI MERCATO'!C5</f>
        <v>Pannello 90x90 fondo nero - 8 fari a led diam. 200 certificato, compreso di Cavalletto verticale e batterie (durata 8 ore). Compenso giornaliero.</v>
      </c>
      <c r="D49" s="239" t="str">
        <f>'ANALISI DI MERCATO'!D5</f>
        <v>giorno</v>
      </c>
      <c r="E49" s="240">
        <v>1</v>
      </c>
      <c r="F49" s="246" t="s">
        <v>20</v>
      </c>
      <c r="G49" s="246" t="s">
        <v>20</v>
      </c>
      <c r="H49" s="240">
        <f>'ANALISI DI MERCATO'!H5</f>
        <v>37.774421333333336</v>
      </c>
      <c r="I49" s="242">
        <f t="shared" si="0"/>
        <v>1</v>
      </c>
      <c r="J49" s="243">
        <f t="shared" si="1"/>
        <v>37.774421333333336</v>
      </c>
      <c r="L49" s="45"/>
    </row>
    <row r="50" spans="2:12" ht="63.75" x14ac:dyDescent="0.25">
      <c r="B50" s="291" t="str">
        <f>'ANALISI DI MERCATO'!B3</f>
        <v>BSIC-AM001</v>
      </c>
      <c r="C50" s="247" t="str">
        <f>'ANALISI DI MERCATO'!C3</f>
        <v>Carrello, raffigurante alcune figure del Codice della Strada, costituito da: rimorchio stradale (portata 750 kg) con apposito telaio fisso e basculante per il fissaggio della segnaletica, segnaletica costituita da pannello inferiore fissato in posizione verticale e pannello superiore fissato al telaio basculante , centralina elettronica per il controllo della segnaletica luminosa a 12 e a 24 V C.C..Compenso giornaliero, comprensivo del mantenimento in esercizio.</v>
      </c>
      <c r="D50" s="292" t="str">
        <f>'ANALISI DI MERCATO'!D3</f>
        <v>giorno</v>
      </c>
      <c r="E50" s="281">
        <v>2</v>
      </c>
      <c r="F50" s="290" t="s">
        <v>20</v>
      </c>
      <c r="G50" s="290" t="s">
        <v>20</v>
      </c>
      <c r="H50" s="281">
        <f>'ANALISI DI MERCATO'!H3</f>
        <v>46.830839999999995</v>
      </c>
      <c r="I50" s="242">
        <f t="shared" ref="I50" si="2">E50/$I$15</f>
        <v>2</v>
      </c>
      <c r="J50" s="243">
        <f t="shared" ref="J50" si="3">I50*H50</f>
        <v>93.66167999999999</v>
      </c>
      <c r="L50" s="45"/>
    </row>
    <row r="51" spans="2:12" ht="76.5" x14ac:dyDescent="0.25">
      <c r="B51" s="247" t="str">
        <f>' CPT 2012 agg.2014'!B3</f>
        <v>S.1.01.1.9.c</v>
      </c>
      <c r="C51" s="233" t="str">
        <f>' CPT 2012 agg.2014'!C3</f>
        <v>Delimitazione provvisoria di zone di lavoro realizzata mediante transenne modulari costituite da struttura principale in tubolare di ferro, diametro 33 mm, e barre verticali in tondino, diametro 8 mm, entrambe zincate a caldo, dotate di ganci e attacchi per il collegamento continuo degli elementi senza vincoli di orientamento. Nolo per ogni mese o frazione.
Modulo di altezza pari a 1110 mm e lunghezza pari a 2000 mm con pannello a strisce alternate oblique bianche e rosse, rifrangenti in classe i.</v>
      </c>
      <c r="D51" s="239" t="str">
        <f>' CPT 2012 agg.2014'!D3</f>
        <v xml:space="preserve">cad </v>
      </c>
      <c r="E51" s="240">
        <v>0</v>
      </c>
      <c r="F51" s="241">
        <f>' CPT 2012 agg.2014'!E3</f>
        <v>2.16</v>
      </c>
      <c r="G51" s="241" t="s">
        <v>20</v>
      </c>
      <c r="H51" s="240">
        <f>F51/4</f>
        <v>0.54</v>
      </c>
      <c r="I51" s="242">
        <f t="shared" si="0"/>
        <v>0</v>
      </c>
      <c r="J51" s="243">
        <f t="shared" si="1"/>
        <v>0</v>
      </c>
      <c r="L51" s="45"/>
    </row>
    <row r="52" spans="2:12" ht="90" thickBot="1" x14ac:dyDescent="0.3">
      <c r="B52" s="247" t="str">
        <f>' CPT 2012 agg.2014'!B4</f>
        <v>S.1.01.1.9.e</v>
      </c>
      <c r="C52" s="233" t="str">
        <f>' CPT 2012 agg.2014'!C4</f>
        <v>Delimitazione provvisoria di zone di lavoro realizzata mediante transenne modulari costituite da struttura principale in tubolare di ferro, diametro 33 mm, e barre verticali in tondino, diametro 8 mm, entrambe zincate a caldo, dotate di ganci e attacchi per il collegamento continuo degli elementi senza vincoli di orientamento. Montaggio e smontaggio, per ogni modulo.
Modulo di altezza pari a 1110 mm e lunghezza pari a 2000 mm con pannello a strisce alternate oblique bianche e rosse, rifrangenti in classe i.</v>
      </c>
      <c r="D52" s="239" t="str">
        <f>' CPT 2012 agg.2014'!D4</f>
        <v xml:space="preserve">cad </v>
      </c>
      <c r="E52" s="240">
        <v>0</v>
      </c>
      <c r="F52" s="241" t="s">
        <v>20</v>
      </c>
      <c r="G52" s="241" t="s">
        <v>20</v>
      </c>
      <c r="H52" s="240">
        <f>' CPT 2012 agg.2014'!E4</f>
        <v>2.38</v>
      </c>
      <c r="I52" s="242">
        <f t="shared" si="0"/>
        <v>0</v>
      </c>
      <c r="J52" s="243">
        <f t="shared" si="1"/>
        <v>0</v>
      </c>
      <c r="L52" s="45"/>
    </row>
    <row r="53" spans="2:12" ht="15.75" thickBot="1" x14ac:dyDescent="0.3">
      <c r="B53" s="55"/>
      <c r="C53" s="56" t="s">
        <v>22</v>
      </c>
      <c r="D53" s="57"/>
      <c r="E53" s="58"/>
      <c r="F53" s="59"/>
      <c r="G53" s="59"/>
      <c r="H53" s="58"/>
      <c r="I53" s="60" t="s">
        <v>15</v>
      </c>
      <c r="J53" s="12">
        <f>SUM(J41:J52)</f>
        <v>887.95971383333335</v>
      </c>
    </row>
    <row r="54" spans="2:12" ht="15.75" thickBot="1" x14ac:dyDescent="0.3">
      <c r="C54" s="87"/>
      <c r="D54" s="88"/>
      <c r="E54" s="89"/>
      <c r="F54" s="89"/>
      <c r="G54" s="89"/>
      <c r="H54" s="89"/>
      <c r="I54" s="90"/>
      <c r="J54" s="90"/>
    </row>
    <row r="55" spans="2:12" ht="15.75" thickBot="1" x14ac:dyDescent="0.3">
      <c r="C55" s="91"/>
      <c r="D55" s="91"/>
      <c r="E55" s="91"/>
      <c r="F55" s="91"/>
      <c r="G55" s="91"/>
      <c r="H55" s="91" t="s">
        <v>23</v>
      </c>
      <c r="I55" s="92" t="s">
        <v>24</v>
      </c>
      <c r="J55" s="12">
        <f>J53+J38+J27</f>
        <v>887.95971383333335</v>
      </c>
      <c r="L55" s="45"/>
    </row>
    <row r="57" spans="2:12" x14ac:dyDescent="0.25">
      <c r="B57" s="155" t="s">
        <v>25</v>
      </c>
      <c r="C57" s="156"/>
      <c r="D57" s="157"/>
      <c r="E57" s="1"/>
      <c r="F57" s="1"/>
      <c r="G57" s="1"/>
      <c r="H57" s="1"/>
      <c r="I57" s="1"/>
      <c r="J57" s="1"/>
    </row>
    <row r="58" spans="2:12" ht="15" customHeight="1" x14ac:dyDescent="0.25">
      <c r="B58" s="158" t="s">
        <v>26</v>
      </c>
      <c r="C58" s="375" t="s">
        <v>268</v>
      </c>
      <c r="D58" s="375"/>
      <c r="E58" s="375"/>
      <c r="F58" s="375"/>
      <c r="G58" s="375"/>
      <c r="H58" s="375"/>
      <c r="I58" s="375"/>
      <c r="J58" s="375"/>
    </row>
    <row r="59" spans="2:12" x14ac:dyDescent="0.25">
      <c r="B59" s="158" t="s">
        <v>27</v>
      </c>
      <c r="C59" s="375" t="s">
        <v>269</v>
      </c>
      <c r="D59" s="375"/>
      <c r="E59" s="375"/>
      <c r="F59" s="375"/>
      <c r="G59" s="375"/>
      <c r="H59" s="375"/>
      <c r="I59" s="375"/>
      <c r="J59" s="375"/>
    </row>
    <row r="60" spans="2:12" ht="30" customHeight="1" x14ac:dyDescent="0.25">
      <c r="B60" s="158" t="s">
        <v>28</v>
      </c>
      <c r="C60" s="375" t="s">
        <v>160</v>
      </c>
      <c r="D60" s="375"/>
      <c r="E60" s="375"/>
      <c r="F60" s="375"/>
      <c r="G60" s="375"/>
      <c r="H60" s="375"/>
      <c r="I60" s="375"/>
      <c r="J60" s="375"/>
    </row>
    <row r="61" spans="2:12" x14ac:dyDescent="0.25">
      <c r="C61" s="93"/>
    </row>
  </sheetData>
  <mergeCells count="5">
    <mergeCell ref="B2:B3"/>
    <mergeCell ref="C2:F13"/>
    <mergeCell ref="C58:J58"/>
    <mergeCell ref="C59:J59"/>
    <mergeCell ref="C60:J60"/>
  </mergeCells>
  <pageMargins left="0.7" right="0.7" top="0.75" bottom="0.75" header="0.3" footer="0.3"/>
  <pageSetup paperSize="9" scale="52" orientation="portrait" r:id="rId1"/>
  <colBreaks count="1" manualBreakCount="1">
    <brk id="11" max="1048575" man="1"/>
  </col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79998168889431442"/>
  </sheetPr>
  <dimension ref="B1:N53"/>
  <sheetViews>
    <sheetView view="pageBreakPreview" topLeftCell="A26" zoomScale="85" zoomScaleNormal="85" zoomScaleSheetLayoutView="85" workbookViewId="0">
      <selection activeCell="C43" sqref="C43"/>
    </sheetView>
  </sheetViews>
  <sheetFormatPr defaultRowHeight="15" x14ac:dyDescent="0.25"/>
  <cols>
    <col min="1" max="1" width="3.7109375" style="272" customWidth="1"/>
    <col min="2" max="2" width="15.7109375" style="272" customWidth="1"/>
    <col min="3" max="3" width="80.7109375" style="272" customWidth="1"/>
    <col min="4" max="4" width="8.7109375" style="6" customWidth="1"/>
    <col min="5" max="5" width="9.85546875" style="112" customWidth="1"/>
    <col min="6" max="9" width="10.7109375" style="112" customWidth="1"/>
    <col min="10" max="10" width="3.7109375" style="272" customWidth="1"/>
    <col min="11" max="257" width="9.140625" style="272"/>
    <col min="258" max="258" width="13.7109375" style="272" customWidth="1"/>
    <col min="259" max="259" width="42.7109375" style="272" bestFit="1" customWidth="1"/>
    <col min="260" max="260" width="8.7109375" style="272" customWidth="1"/>
    <col min="261" max="261" width="9.85546875" style="272" customWidth="1"/>
    <col min="262" max="265" width="10.7109375" style="272" customWidth="1"/>
    <col min="266" max="266" width="3.7109375" style="272" customWidth="1"/>
    <col min="267" max="513" width="9.140625" style="272"/>
    <col min="514" max="514" width="13.7109375" style="272" customWidth="1"/>
    <col min="515" max="515" width="42.7109375" style="272" bestFit="1" customWidth="1"/>
    <col min="516" max="516" width="8.7109375" style="272" customWidth="1"/>
    <col min="517" max="517" width="9.85546875" style="272" customWidth="1"/>
    <col min="518" max="521" width="10.7109375" style="272" customWidth="1"/>
    <col min="522" max="522" width="3.7109375" style="272" customWidth="1"/>
    <col min="523" max="769" width="9.140625" style="272"/>
    <col min="770" max="770" width="13.7109375" style="272" customWidth="1"/>
    <col min="771" max="771" width="42.7109375" style="272" bestFit="1" customWidth="1"/>
    <col min="772" max="772" width="8.7109375" style="272" customWidth="1"/>
    <col min="773" max="773" width="9.85546875" style="272" customWidth="1"/>
    <col min="774" max="777" width="10.7109375" style="272" customWidth="1"/>
    <col min="778" max="778" width="3.7109375" style="272" customWidth="1"/>
    <col min="779" max="1025" width="9.140625" style="272"/>
    <col min="1026" max="1026" width="13.7109375" style="272" customWidth="1"/>
    <col min="1027" max="1027" width="42.7109375" style="272" bestFit="1" customWidth="1"/>
    <col min="1028" max="1028" width="8.7109375" style="272" customWidth="1"/>
    <col min="1029" max="1029" width="9.85546875" style="272" customWidth="1"/>
    <col min="1030" max="1033" width="10.7109375" style="272" customWidth="1"/>
    <col min="1034" max="1034" width="3.7109375" style="272" customWidth="1"/>
    <col min="1035" max="1281" width="9.140625" style="272"/>
    <col min="1282" max="1282" width="13.7109375" style="272" customWidth="1"/>
    <col min="1283" max="1283" width="42.7109375" style="272" bestFit="1" customWidth="1"/>
    <col min="1284" max="1284" width="8.7109375" style="272" customWidth="1"/>
    <col min="1285" max="1285" width="9.85546875" style="272" customWidth="1"/>
    <col min="1286" max="1289" width="10.7109375" style="272" customWidth="1"/>
    <col min="1290" max="1290" width="3.7109375" style="272" customWidth="1"/>
    <col min="1291" max="1537" width="9.140625" style="272"/>
    <col min="1538" max="1538" width="13.7109375" style="272" customWidth="1"/>
    <col min="1539" max="1539" width="42.7109375" style="272" bestFit="1" customWidth="1"/>
    <col min="1540" max="1540" width="8.7109375" style="272" customWidth="1"/>
    <col min="1541" max="1541" width="9.85546875" style="272" customWidth="1"/>
    <col min="1542" max="1545" width="10.7109375" style="272" customWidth="1"/>
    <col min="1546" max="1546" width="3.7109375" style="272" customWidth="1"/>
    <col min="1547" max="1793" width="9.140625" style="272"/>
    <col min="1794" max="1794" width="13.7109375" style="272" customWidth="1"/>
    <col min="1795" max="1795" width="42.7109375" style="272" bestFit="1" customWidth="1"/>
    <col min="1796" max="1796" width="8.7109375" style="272" customWidth="1"/>
    <col min="1797" max="1797" width="9.85546875" style="272" customWidth="1"/>
    <col min="1798" max="1801" width="10.7109375" style="272" customWidth="1"/>
    <col min="1802" max="1802" width="3.7109375" style="272" customWidth="1"/>
    <col min="1803" max="2049" width="9.140625" style="272"/>
    <col min="2050" max="2050" width="13.7109375" style="272" customWidth="1"/>
    <col min="2051" max="2051" width="42.7109375" style="272" bestFit="1" customWidth="1"/>
    <col min="2052" max="2052" width="8.7109375" style="272" customWidth="1"/>
    <col min="2053" max="2053" width="9.85546875" style="272" customWidth="1"/>
    <col min="2054" max="2057" width="10.7109375" style="272" customWidth="1"/>
    <col min="2058" max="2058" width="3.7109375" style="272" customWidth="1"/>
    <col min="2059" max="2305" width="9.140625" style="272"/>
    <col min="2306" max="2306" width="13.7109375" style="272" customWidth="1"/>
    <col min="2307" max="2307" width="42.7109375" style="272" bestFit="1" customWidth="1"/>
    <col min="2308" max="2308" width="8.7109375" style="272" customWidth="1"/>
    <col min="2309" max="2309" width="9.85546875" style="272" customWidth="1"/>
    <col min="2310" max="2313" width="10.7109375" style="272" customWidth="1"/>
    <col min="2314" max="2314" width="3.7109375" style="272" customWidth="1"/>
    <col min="2315" max="2561" width="9.140625" style="272"/>
    <col min="2562" max="2562" width="13.7109375" style="272" customWidth="1"/>
    <col min="2563" max="2563" width="42.7109375" style="272" bestFit="1" customWidth="1"/>
    <col min="2564" max="2564" width="8.7109375" style="272" customWidth="1"/>
    <col min="2565" max="2565" width="9.85546875" style="272" customWidth="1"/>
    <col min="2566" max="2569" width="10.7109375" style="272" customWidth="1"/>
    <col min="2570" max="2570" width="3.7109375" style="272" customWidth="1"/>
    <col min="2571" max="2817" width="9.140625" style="272"/>
    <col min="2818" max="2818" width="13.7109375" style="272" customWidth="1"/>
    <col min="2819" max="2819" width="42.7109375" style="272" bestFit="1" customWidth="1"/>
    <col min="2820" max="2820" width="8.7109375" style="272" customWidth="1"/>
    <col min="2821" max="2821" width="9.85546875" style="272" customWidth="1"/>
    <col min="2822" max="2825" width="10.7109375" style="272" customWidth="1"/>
    <col min="2826" max="2826" width="3.7109375" style="272" customWidth="1"/>
    <col min="2827" max="3073" width="9.140625" style="272"/>
    <col min="3074" max="3074" width="13.7109375" style="272" customWidth="1"/>
    <col min="3075" max="3075" width="42.7109375" style="272" bestFit="1" customWidth="1"/>
    <col min="3076" max="3076" width="8.7109375" style="272" customWidth="1"/>
    <col min="3077" max="3077" width="9.85546875" style="272" customWidth="1"/>
    <col min="3078" max="3081" width="10.7109375" style="272" customWidth="1"/>
    <col min="3082" max="3082" width="3.7109375" style="272" customWidth="1"/>
    <col min="3083" max="3329" width="9.140625" style="272"/>
    <col min="3330" max="3330" width="13.7109375" style="272" customWidth="1"/>
    <col min="3331" max="3331" width="42.7109375" style="272" bestFit="1" customWidth="1"/>
    <col min="3332" max="3332" width="8.7109375" style="272" customWidth="1"/>
    <col min="3333" max="3333" width="9.85546875" style="272" customWidth="1"/>
    <col min="3334" max="3337" width="10.7109375" style="272" customWidth="1"/>
    <col min="3338" max="3338" width="3.7109375" style="272" customWidth="1"/>
    <col min="3339" max="3585" width="9.140625" style="272"/>
    <col min="3586" max="3586" width="13.7109375" style="272" customWidth="1"/>
    <col min="3587" max="3587" width="42.7109375" style="272" bestFit="1" customWidth="1"/>
    <col min="3588" max="3588" width="8.7109375" style="272" customWidth="1"/>
    <col min="3589" max="3589" width="9.85546875" style="272" customWidth="1"/>
    <col min="3590" max="3593" width="10.7109375" style="272" customWidth="1"/>
    <col min="3594" max="3594" width="3.7109375" style="272" customWidth="1"/>
    <col min="3595" max="3841" width="9.140625" style="272"/>
    <col min="3842" max="3842" width="13.7109375" style="272" customWidth="1"/>
    <col min="3843" max="3843" width="42.7109375" style="272" bestFit="1" customWidth="1"/>
    <col min="3844" max="3844" width="8.7109375" style="272" customWidth="1"/>
    <col min="3845" max="3845" width="9.85546875" style="272" customWidth="1"/>
    <col min="3846" max="3849" width="10.7109375" style="272" customWidth="1"/>
    <col min="3850" max="3850" width="3.7109375" style="272" customWidth="1"/>
    <col min="3851" max="4097" width="9.140625" style="272"/>
    <col min="4098" max="4098" width="13.7109375" style="272" customWidth="1"/>
    <col min="4099" max="4099" width="42.7109375" style="272" bestFit="1" customWidth="1"/>
    <col min="4100" max="4100" width="8.7109375" style="272" customWidth="1"/>
    <col min="4101" max="4101" width="9.85546875" style="272" customWidth="1"/>
    <col min="4102" max="4105" width="10.7109375" style="272" customWidth="1"/>
    <col min="4106" max="4106" width="3.7109375" style="272" customWidth="1"/>
    <col min="4107" max="4353" width="9.140625" style="272"/>
    <col min="4354" max="4354" width="13.7109375" style="272" customWidth="1"/>
    <col min="4355" max="4355" width="42.7109375" style="272" bestFit="1" customWidth="1"/>
    <col min="4356" max="4356" width="8.7109375" style="272" customWidth="1"/>
    <col min="4357" max="4357" width="9.85546875" style="272" customWidth="1"/>
    <col min="4358" max="4361" width="10.7109375" style="272" customWidth="1"/>
    <col min="4362" max="4362" width="3.7109375" style="272" customWidth="1"/>
    <col min="4363" max="4609" width="9.140625" style="272"/>
    <col min="4610" max="4610" width="13.7109375" style="272" customWidth="1"/>
    <col min="4611" max="4611" width="42.7109375" style="272" bestFit="1" customWidth="1"/>
    <col min="4612" max="4612" width="8.7109375" style="272" customWidth="1"/>
    <col min="4613" max="4613" width="9.85546875" style="272" customWidth="1"/>
    <col min="4614" max="4617" width="10.7109375" style="272" customWidth="1"/>
    <col min="4618" max="4618" width="3.7109375" style="272" customWidth="1"/>
    <col min="4619" max="4865" width="9.140625" style="272"/>
    <col min="4866" max="4866" width="13.7109375" style="272" customWidth="1"/>
    <col min="4867" max="4867" width="42.7109375" style="272" bestFit="1" customWidth="1"/>
    <col min="4868" max="4868" width="8.7109375" style="272" customWidth="1"/>
    <col min="4869" max="4869" width="9.85546875" style="272" customWidth="1"/>
    <col min="4870" max="4873" width="10.7109375" style="272" customWidth="1"/>
    <col min="4874" max="4874" width="3.7109375" style="272" customWidth="1"/>
    <col min="4875" max="5121" width="9.140625" style="272"/>
    <col min="5122" max="5122" width="13.7109375" style="272" customWidth="1"/>
    <col min="5123" max="5123" width="42.7109375" style="272" bestFit="1" customWidth="1"/>
    <col min="5124" max="5124" width="8.7109375" style="272" customWidth="1"/>
    <col min="5125" max="5125" width="9.85546875" style="272" customWidth="1"/>
    <col min="5126" max="5129" width="10.7109375" style="272" customWidth="1"/>
    <col min="5130" max="5130" width="3.7109375" style="272" customWidth="1"/>
    <col min="5131" max="5377" width="9.140625" style="272"/>
    <col min="5378" max="5378" width="13.7109375" style="272" customWidth="1"/>
    <col min="5379" max="5379" width="42.7109375" style="272" bestFit="1" customWidth="1"/>
    <col min="5380" max="5380" width="8.7109375" style="272" customWidth="1"/>
    <col min="5381" max="5381" width="9.85546875" style="272" customWidth="1"/>
    <col min="5382" max="5385" width="10.7109375" style="272" customWidth="1"/>
    <col min="5386" max="5386" width="3.7109375" style="272" customWidth="1"/>
    <col min="5387" max="5633" width="9.140625" style="272"/>
    <col min="5634" max="5634" width="13.7109375" style="272" customWidth="1"/>
    <col min="5635" max="5635" width="42.7109375" style="272" bestFit="1" customWidth="1"/>
    <col min="5636" max="5636" width="8.7109375" style="272" customWidth="1"/>
    <col min="5637" max="5637" width="9.85546875" style="272" customWidth="1"/>
    <col min="5638" max="5641" width="10.7109375" style="272" customWidth="1"/>
    <col min="5642" max="5642" width="3.7109375" style="272" customWidth="1"/>
    <col min="5643" max="5889" width="9.140625" style="272"/>
    <col min="5890" max="5890" width="13.7109375" style="272" customWidth="1"/>
    <col min="5891" max="5891" width="42.7109375" style="272" bestFit="1" customWidth="1"/>
    <col min="5892" max="5892" width="8.7109375" style="272" customWidth="1"/>
    <col min="5893" max="5893" width="9.85546875" style="272" customWidth="1"/>
    <col min="5894" max="5897" width="10.7109375" style="272" customWidth="1"/>
    <col min="5898" max="5898" width="3.7109375" style="272" customWidth="1"/>
    <col min="5899" max="6145" width="9.140625" style="272"/>
    <col min="6146" max="6146" width="13.7109375" style="272" customWidth="1"/>
    <col min="6147" max="6147" width="42.7109375" style="272" bestFit="1" customWidth="1"/>
    <col min="6148" max="6148" width="8.7109375" style="272" customWidth="1"/>
    <col min="6149" max="6149" width="9.85546875" style="272" customWidth="1"/>
    <col min="6150" max="6153" width="10.7109375" style="272" customWidth="1"/>
    <col min="6154" max="6154" width="3.7109375" style="272" customWidth="1"/>
    <col min="6155" max="6401" width="9.140625" style="272"/>
    <col min="6402" max="6402" width="13.7109375" style="272" customWidth="1"/>
    <col min="6403" max="6403" width="42.7109375" style="272" bestFit="1" customWidth="1"/>
    <col min="6404" max="6404" width="8.7109375" style="272" customWidth="1"/>
    <col min="6405" max="6405" width="9.85546875" style="272" customWidth="1"/>
    <col min="6406" max="6409" width="10.7109375" style="272" customWidth="1"/>
    <col min="6410" max="6410" width="3.7109375" style="272" customWidth="1"/>
    <col min="6411" max="6657" width="9.140625" style="272"/>
    <col min="6658" max="6658" width="13.7109375" style="272" customWidth="1"/>
    <col min="6659" max="6659" width="42.7109375" style="272" bestFit="1" customWidth="1"/>
    <col min="6660" max="6660" width="8.7109375" style="272" customWidth="1"/>
    <col min="6661" max="6661" width="9.85546875" style="272" customWidth="1"/>
    <col min="6662" max="6665" width="10.7109375" style="272" customWidth="1"/>
    <col min="6666" max="6666" width="3.7109375" style="272" customWidth="1"/>
    <col min="6667" max="6913" width="9.140625" style="272"/>
    <col min="6914" max="6914" width="13.7109375" style="272" customWidth="1"/>
    <col min="6915" max="6915" width="42.7109375" style="272" bestFit="1" customWidth="1"/>
    <col min="6916" max="6916" width="8.7109375" style="272" customWidth="1"/>
    <col min="6917" max="6917" width="9.85546875" style="272" customWidth="1"/>
    <col min="6918" max="6921" width="10.7109375" style="272" customWidth="1"/>
    <col min="6922" max="6922" width="3.7109375" style="272" customWidth="1"/>
    <col min="6923" max="7169" width="9.140625" style="272"/>
    <col min="7170" max="7170" width="13.7109375" style="272" customWidth="1"/>
    <col min="7171" max="7171" width="42.7109375" style="272" bestFit="1" customWidth="1"/>
    <col min="7172" max="7172" width="8.7109375" style="272" customWidth="1"/>
    <col min="7173" max="7173" width="9.85546875" style="272" customWidth="1"/>
    <col min="7174" max="7177" width="10.7109375" style="272" customWidth="1"/>
    <col min="7178" max="7178" width="3.7109375" style="272" customWidth="1"/>
    <col min="7179" max="7425" width="9.140625" style="272"/>
    <col min="7426" max="7426" width="13.7109375" style="272" customWidth="1"/>
    <col min="7427" max="7427" width="42.7109375" style="272" bestFit="1" customWidth="1"/>
    <col min="7428" max="7428" width="8.7109375" style="272" customWidth="1"/>
    <col min="7429" max="7429" width="9.85546875" style="272" customWidth="1"/>
    <col min="7430" max="7433" width="10.7109375" style="272" customWidth="1"/>
    <col min="7434" max="7434" width="3.7109375" style="272" customWidth="1"/>
    <col min="7435" max="7681" width="9.140625" style="272"/>
    <col min="7682" max="7682" width="13.7109375" style="272" customWidth="1"/>
    <col min="7683" max="7683" width="42.7109375" style="272" bestFit="1" customWidth="1"/>
    <col min="7684" max="7684" width="8.7109375" style="272" customWidth="1"/>
    <col min="7685" max="7685" width="9.85546875" style="272" customWidth="1"/>
    <col min="7686" max="7689" width="10.7109375" style="272" customWidth="1"/>
    <col min="7690" max="7690" width="3.7109375" style="272" customWidth="1"/>
    <col min="7691" max="7937" width="9.140625" style="272"/>
    <col min="7938" max="7938" width="13.7109375" style="272" customWidth="1"/>
    <col min="7939" max="7939" width="42.7109375" style="272" bestFit="1" customWidth="1"/>
    <col min="7940" max="7940" width="8.7109375" style="272" customWidth="1"/>
    <col min="7941" max="7941" width="9.85546875" style="272" customWidth="1"/>
    <col min="7942" max="7945" width="10.7109375" style="272" customWidth="1"/>
    <col min="7946" max="7946" width="3.7109375" style="272" customWidth="1"/>
    <col min="7947" max="8193" width="9.140625" style="272"/>
    <col min="8194" max="8194" width="13.7109375" style="272" customWidth="1"/>
    <col min="8195" max="8195" width="42.7109375" style="272" bestFit="1" customWidth="1"/>
    <col min="8196" max="8196" width="8.7109375" style="272" customWidth="1"/>
    <col min="8197" max="8197" width="9.85546875" style="272" customWidth="1"/>
    <col min="8198" max="8201" width="10.7109375" style="272" customWidth="1"/>
    <col min="8202" max="8202" width="3.7109375" style="272" customWidth="1"/>
    <col min="8203" max="8449" width="9.140625" style="272"/>
    <col min="8450" max="8450" width="13.7109375" style="272" customWidth="1"/>
    <col min="8451" max="8451" width="42.7109375" style="272" bestFit="1" customWidth="1"/>
    <col min="8452" max="8452" width="8.7109375" style="272" customWidth="1"/>
    <col min="8453" max="8453" width="9.85546875" style="272" customWidth="1"/>
    <col min="8454" max="8457" width="10.7109375" style="272" customWidth="1"/>
    <col min="8458" max="8458" width="3.7109375" style="272" customWidth="1"/>
    <col min="8459" max="8705" width="9.140625" style="272"/>
    <col min="8706" max="8706" width="13.7109375" style="272" customWidth="1"/>
    <col min="8707" max="8707" width="42.7109375" style="272" bestFit="1" customWidth="1"/>
    <col min="8708" max="8708" width="8.7109375" style="272" customWidth="1"/>
    <col min="8709" max="8709" width="9.85546875" style="272" customWidth="1"/>
    <col min="8710" max="8713" width="10.7109375" style="272" customWidth="1"/>
    <col min="8714" max="8714" width="3.7109375" style="272" customWidth="1"/>
    <col min="8715" max="8961" width="9.140625" style="272"/>
    <col min="8962" max="8962" width="13.7109375" style="272" customWidth="1"/>
    <col min="8963" max="8963" width="42.7109375" style="272" bestFit="1" customWidth="1"/>
    <col min="8964" max="8964" width="8.7109375" style="272" customWidth="1"/>
    <col min="8965" max="8965" width="9.85546875" style="272" customWidth="1"/>
    <col min="8966" max="8969" width="10.7109375" style="272" customWidth="1"/>
    <col min="8970" max="8970" width="3.7109375" style="272" customWidth="1"/>
    <col min="8971" max="9217" width="9.140625" style="272"/>
    <col min="9218" max="9218" width="13.7109375" style="272" customWidth="1"/>
    <col min="9219" max="9219" width="42.7109375" style="272" bestFit="1" customWidth="1"/>
    <col min="9220" max="9220" width="8.7109375" style="272" customWidth="1"/>
    <col min="9221" max="9221" width="9.85546875" style="272" customWidth="1"/>
    <col min="9222" max="9225" width="10.7109375" style="272" customWidth="1"/>
    <col min="9226" max="9226" width="3.7109375" style="272" customWidth="1"/>
    <col min="9227" max="9473" width="9.140625" style="272"/>
    <col min="9474" max="9474" width="13.7109375" style="272" customWidth="1"/>
    <col min="9475" max="9475" width="42.7109375" style="272" bestFit="1" customWidth="1"/>
    <col min="9476" max="9476" width="8.7109375" style="272" customWidth="1"/>
    <col min="9477" max="9477" width="9.85546875" style="272" customWidth="1"/>
    <col min="9478" max="9481" width="10.7109375" style="272" customWidth="1"/>
    <col min="9482" max="9482" width="3.7109375" style="272" customWidth="1"/>
    <col min="9483" max="9729" width="9.140625" style="272"/>
    <col min="9730" max="9730" width="13.7109375" style="272" customWidth="1"/>
    <col min="9731" max="9731" width="42.7109375" style="272" bestFit="1" customWidth="1"/>
    <col min="9732" max="9732" width="8.7109375" style="272" customWidth="1"/>
    <col min="9733" max="9733" width="9.85546875" style="272" customWidth="1"/>
    <col min="9734" max="9737" width="10.7109375" style="272" customWidth="1"/>
    <col min="9738" max="9738" width="3.7109375" style="272" customWidth="1"/>
    <col min="9739" max="9985" width="9.140625" style="272"/>
    <col min="9986" max="9986" width="13.7109375" style="272" customWidth="1"/>
    <col min="9987" max="9987" width="42.7109375" style="272" bestFit="1" customWidth="1"/>
    <col min="9988" max="9988" width="8.7109375" style="272" customWidth="1"/>
    <col min="9989" max="9989" width="9.85546875" style="272" customWidth="1"/>
    <col min="9990" max="9993" width="10.7109375" style="272" customWidth="1"/>
    <col min="9994" max="9994" width="3.7109375" style="272" customWidth="1"/>
    <col min="9995" max="10241" width="9.140625" style="272"/>
    <col min="10242" max="10242" width="13.7109375" style="272" customWidth="1"/>
    <col min="10243" max="10243" width="42.7109375" style="272" bestFit="1" customWidth="1"/>
    <col min="10244" max="10244" width="8.7109375" style="272" customWidth="1"/>
    <col min="10245" max="10245" width="9.85546875" style="272" customWidth="1"/>
    <col min="10246" max="10249" width="10.7109375" style="272" customWidth="1"/>
    <col min="10250" max="10250" width="3.7109375" style="272" customWidth="1"/>
    <col min="10251" max="10497" width="9.140625" style="272"/>
    <col min="10498" max="10498" width="13.7109375" style="272" customWidth="1"/>
    <col min="10499" max="10499" width="42.7109375" style="272" bestFit="1" customWidth="1"/>
    <col min="10500" max="10500" width="8.7109375" style="272" customWidth="1"/>
    <col min="10501" max="10501" width="9.85546875" style="272" customWidth="1"/>
    <col min="10502" max="10505" width="10.7109375" style="272" customWidth="1"/>
    <col min="10506" max="10506" width="3.7109375" style="272" customWidth="1"/>
    <col min="10507" max="10753" width="9.140625" style="272"/>
    <col min="10754" max="10754" width="13.7109375" style="272" customWidth="1"/>
    <col min="10755" max="10755" width="42.7109375" style="272" bestFit="1" customWidth="1"/>
    <col min="10756" max="10756" width="8.7109375" style="272" customWidth="1"/>
    <col min="10757" max="10757" width="9.85546875" style="272" customWidth="1"/>
    <col min="10758" max="10761" width="10.7109375" style="272" customWidth="1"/>
    <col min="10762" max="10762" width="3.7109375" style="272" customWidth="1"/>
    <col min="10763" max="11009" width="9.140625" style="272"/>
    <col min="11010" max="11010" width="13.7109375" style="272" customWidth="1"/>
    <col min="11011" max="11011" width="42.7109375" style="272" bestFit="1" customWidth="1"/>
    <col min="11012" max="11012" width="8.7109375" style="272" customWidth="1"/>
    <col min="11013" max="11013" width="9.85546875" style="272" customWidth="1"/>
    <col min="11014" max="11017" width="10.7109375" style="272" customWidth="1"/>
    <col min="11018" max="11018" width="3.7109375" style="272" customWidth="1"/>
    <col min="11019" max="11265" width="9.140625" style="272"/>
    <col min="11266" max="11266" width="13.7109375" style="272" customWidth="1"/>
    <col min="11267" max="11267" width="42.7109375" style="272" bestFit="1" customWidth="1"/>
    <col min="11268" max="11268" width="8.7109375" style="272" customWidth="1"/>
    <col min="11269" max="11269" width="9.85546875" style="272" customWidth="1"/>
    <col min="11270" max="11273" width="10.7109375" style="272" customWidth="1"/>
    <col min="11274" max="11274" width="3.7109375" style="272" customWidth="1"/>
    <col min="11275" max="11521" width="9.140625" style="272"/>
    <col min="11522" max="11522" width="13.7109375" style="272" customWidth="1"/>
    <col min="11523" max="11523" width="42.7109375" style="272" bestFit="1" customWidth="1"/>
    <col min="11524" max="11524" width="8.7109375" style="272" customWidth="1"/>
    <col min="11525" max="11525" width="9.85546875" style="272" customWidth="1"/>
    <col min="11526" max="11529" width="10.7109375" style="272" customWidth="1"/>
    <col min="11530" max="11530" width="3.7109375" style="272" customWidth="1"/>
    <col min="11531" max="11777" width="9.140625" style="272"/>
    <col min="11778" max="11778" width="13.7109375" style="272" customWidth="1"/>
    <col min="11779" max="11779" width="42.7109375" style="272" bestFit="1" customWidth="1"/>
    <col min="11780" max="11780" width="8.7109375" style="272" customWidth="1"/>
    <col min="11781" max="11781" width="9.85546875" style="272" customWidth="1"/>
    <col min="11782" max="11785" width="10.7109375" style="272" customWidth="1"/>
    <col min="11786" max="11786" width="3.7109375" style="272" customWidth="1"/>
    <col min="11787" max="12033" width="9.140625" style="272"/>
    <col min="12034" max="12034" width="13.7109375" style="272" customWidth="1"/>
    <col min="12035" max="12035" width="42.7109375" style="272" bestFit="1" customWidth="1"/>
    <col min="12036" max="12036" width="8.7109375" style="272" customWidth="1"/>
    <col min="12037" max="12037" width="9.85546875" style="272" customWidth="1"/>
    <col min="12038" max="12041" width="10.7109375" style="272" customWidth="1"/>
    <col min="12042" max="12042" width="3.7109375" style="272" customWidth="1"/>
    <col min="12043" max="12289" width="9.140625" style="272"/>
    <col min="12290" max="12290" width="13.7109375" style="272" customWidth="1"/>
    <col min="12291" max="12291" width="42.7109375" style="272" bestFit="1" customWidth="1"/>
    <col min="12292" max="12292" width="8.7109375" style="272" customWidth="1"/>
    <col min="12293" max="12293" width="9.85546875" style="272" customWidth="1"/>
    <col min="12294" max="12297" width="10.7109375" style="272" customWidth="1"/>
    <col min="12298" max="12298" width="3.7109375" style="272" customWidth="1"/>
    <col min="12299" max="12545" width="9.140625" style="272"/>
    <col min="12546" max="12546" width="13.7109375" style="272" customWidth="1"/>
    <col min="12547" max="12547" width="42.7109375" style="272" bestFit="1" customWidth="1"/>
    <col min="12548" max="12548" width="8.7109375" style="272" customWidth="1"/>
    <col min="12549" max="12549" width="9.85546875" style="272" customWidth="1"/>
    <col min="12550" max="12553" width="10.7109375" style="272" customWidth="1"/>
    <col min="12554" max="12554" width="3.7109375" style="272" customWidth="1"/>
    <col min="12555" max="12801" width="9.140625" style="272"/>
    <col min="12802" max="12802" width="13.7109375" style="272" customWidth="1"/>
    <col min="12803" max="12803" width="42.7109375" style="272" bestFit="1" customWidth="1"/>
    <col min="12804" max="12804" width="8.7109375" style="272" customWidth="1"/>
    <col min="12805" max="12805" width="9.85546875" style="272" customWidth="1"/>
    <col min="12806" max="12809" width="10.7109375" style="272" customWidth="1"/>
    <col min="12810" max="12810" width="3.7109375" style="272" customWidth="1"/>
    <col min="12811" max="13057" width="9.140625" style="272"/>
    <col min="13058" max="13058" width="13.7109375" style="272" customWidth="1"/>
    <col min="13059" max="13059" width="42.7109375" style="272" bestFit="1" customWidth="1"/>
    <col min="13060" max="13060" width="8.7109375" style="272" customWidth="1"/>
    <col min="13061" max="13061" width="9.85546875" style="272" customWidth="1"/>
    <col min="13062" max="13065" width="10.7109375" style="272" customWidth="1"/>
    <col min="13066" max="13066" width="3.7109375" style="272" customWidth="1"/>
    <col min="13067" max="13313" width="9.140625" style="272"/>
    <col min="13314" max="13314" width="13.7109375" style="272" customWidth="1"/>
    <col min="13315" max="13315" width="42.7109375" style="272" bestFit="1" customWidth="1"/>
    <col min="13316" max="13316" width="8.7109375" style="272" customWidth="1"/>
    <col min="13317" max="13317" width="9.85546875" style="272" customWidth="1"/>
    <col min="13318" max="13321" width="10.7109375" style="272" customWidth="1"/>
    <col min="13322" max="13322" width="3.7109375" style="272" customWidth="1"/>
    <col min="13323" max="13569" width="9.140625" style="272"/>
    <col min="13570" max="13570" width="13.7109375" style="272" customWidth="1"/>
    <col min="13571" max="13571" width="42.7109375" style="272" bestFit="1" customWidth="1"/>
    <col min="13572" max="13572" width="8.7109375" style="272" customWidth="1"/>
    <col min="13573" max="13573" width="9.85546875" style="272" customWidth="1"/>
    <col min="13574" max="13577" width="10.7109375" style="272" customWidth="1"/>
    <col min="13578" max="13578" width="3.7109375" style="272" customWidth="1"/>
    <col min="13579" max="13825" width="9.140625" style="272"/>
    <col min="13826" max="13826" width="13.7109375" style="272" customWidth="1"/>
    <col min="13827" max="13827" width="42.7109375" style="272" bestFit="1" customWidth="1"/>
    <col min="13828" max="13828" width="8.7109375" style="272" customWidth="1"/>
    <col min="13829" max="13829" width="9.85546875" style="272" customWidth="1"/>
    <col min="13830" max="13833" width="10.7109375" style="272" customWidth="1"/>
    <col min="13834" max="13834" width="3.7109375" style="272" customWidth="1"/>
    <col min="13835" max="14081" width="9.140625" style="272"/>
    <col min="14082" max="14082" width="13.7109375" style="272" customWidth="1"/>
    <col min="14083" max="14083" width="42.7109375" style="272" bestFit="1" customWidth="1"/>
    <col min="14084" max="14084" width="8.7109375" style="272" customWidth="1"/>
    <col min="14085" max="14085" width="9.85546875" style="272" customWidth="1"/>
    <col min="14086" max="14089" width="10.7109375" style="272" customWidth="1"/>
    <col min="14090" max="14090" width="3.7109375" style="272" customWidth="1"/>
    <col min="14091" max="14337" width="9.140625" style="272"/>
    <col min="14338" max="14338" width="13.7109375" style="272" customWidth="1"/>
    <col min="14339" max="14339" width="42.7109375" style="272" bestFit="1" customWidth="1"/>
    <col min="14340" max="14340" width="8.7109375" style="272" customWidth="1"/>
    <col min="14341" max="14341" width="9.85546875" style="272" customWidth="1"/>
    <col min="14342" max="14345" width="10.7109375" style="272" customWidth="1"/>
    <col min="14346" max="14346" width="3.7109375" style="272" customWidth="1"/>
    <col min="14347" max="14593" width="9.140625" style="272"/>
    <col min="14594" max="14594" width="13.7109375" style="272" customWidth="1"/>
    <col min="14595" max="14595" width="42.7109375" style="272" bestFit="1" customWidth="1"/>
    <col min="14596" max="14596" width="8.7109375" style="272" customWidth="1"/>
    <col min="14597" max="14597" width="9.85546875" style="272" customWidth="1"/>
    <col min="14598" max="14601" width="10.7109375" style="272" customWidth="1"/>
    <col min="14602" max="14602" width="3.7109375" style="272" customWidth="1"/>
    <col min="14603" max="14849" width="9.140625" style="272"/>
    <col min="14850" max="14850" width="13.7109375" style="272" customWidth="1"/>
    <col min="14851" max="14851" width="42.7109375" style="272" bestFit="1" customWidth="1"/>
    <col min="14852" max="14852" width="8.7109375" style="272" customWidth="1"/>
    <col min="14853" max="14853" width="9.85546875" style="272" customWidth="1"/>
    <col min="14854" max="14857" width="10.7109375" style="272" customWidth="1"/>
    <col min="14858" max="14858" width="3.7109375" style="272" customWidth="1"/>
    <col min="14859" max="15105" width="9.140625" style="272"/>
    <col min="15106" max="15106" width="13.7109375" style="272" customWidth="1"/>
    <col min="15107" max="15107" width="42.7109375" style="272" bestFit="1" customWidth="1"/>
    <col min="15108" max="15108" width="8.7109375" style="272" customWidth="1"/>
    <col min="15109" max="15109" width="9.85546875" style="272" customWidth="1"/>
    <col min="15110" max="15113" width="10.7109375" style="272" customWidth="1"/>
    <col min="15114" max="15114" width="3.7109375" style="272" customWidth="1"/>
    <col min="15115" max="15361" width="9.140625" style="272"/>
    <col min="15362" max="15362" width="13.7109375" style="272" customWidth="1"/>
    <col min="15363" max="15363" width="42.7109375" style="272" bestFit="1" customWidth="1"/>
    <col min="15364" max="15364" width="8.7109375" style="272" customWidth="1"/>
    <col min="15365" max="15365" width="9.85546875" style="272" customWidth="1"/>
    <col min="15366" max="15369" width="10.7109375" style="272" customWidth="1"/>
    <col min="15370" max="15370" width="3.7109375" style="272" customWidth="1"/>
    <col min="15371" max="15617" width="9.140625" style="272"/>
    <col min="15618" max="15618" width="13.7109375" style="272" customWidth="1"/>
    <col min="15619" max="15619" width="42.7109375" style="272" bestFit="1" customWidth="1"/>
    <col min="15620" max="15620" width="8.7109375" style="272" customWidth="1"/>
    <col min="15621" max="15621" width="9.85546875" style="272" customWidth="1"/>
    <col min="15622" max="15625" width="10.7109375" style="272" customWidth="1"/>
    <col min="15626" max="15626" width="3.7109375" style="272" customWidth="1"/>
    <col min="15627" max="15873" width="9.140625" style="272"/>
    <col min="15874" max="15874" width="13.7109375" style="272" customWidth="1"/>
    <col min="15875" max="15875" width="42.7109375" style="272" bestFit="1" customWidth="1"/>
    <col min="15876" max="15876" width="8.7109375" style="272" customWidth="1"/>
    <col min="15877" max="15877" width="9.85546875" style="272" customWidth="1"/>
    <col min="15878" max="15881" width="10.7109375" style="272" customWidth="1"/>
    <col min="15882" max="15882" width="3.7109375" style="272" customWidth="1"/>
    <col min="15883" max="16129" width="9.140625" style="272"/>
    <col min="16130" max="16130" width="13.7109375" style="272" customWidth="1"/>
    <col min="16131" max="16131" width="42.7109375" style="272" bestFit="1" customWidth="1"/>
    <col min="16132" max="16132" width="8.7109375" style="272" customWidth="1"/>
    <col min="16133" max="16133" width="9.85546875" style="272" customWidth="1"/>
    <col min="16134" max="16137" width="10.7109375" style="272" customWidth="1"/>
    <col min="16138" max="16138" width="3.7109375" style="272" customWidth="1"/>
    <col min="16139" max="16384" width="9.140625" style="272"/>
  </cols>
  <sheetData>
    <row r="1" spans="2:11" ht="15.75" thickBot="1" x14ac:dyDescent="0.3">
      <c r="C1" s="3"/>
      <c r="D1" s="4"/>
    </row>
    <row r="2" spans="2:11" x14ac:dyDescent="0.25">
      <c r="B2" s="376" t="s">
        <v>174</v>
      </c>
      <c r="C2" s="366" t="s">
        <v>278</v>
      </c>
      <c r="D2" s="378"/>
      <c r="E2" s="378"/>
      <c r="F2" s="379"/>
    </row>
    <row r="3" spans="2:11" ht="15.75" thickBot="1" x14ac:dyDescent="0.3">
      <c r="B3" s="377"/>
      <c r="C3" s="380"/>
      <c r="D3" s="381"/>
      <c r="E3" s="381"/>
      <c r="F3" s="382"/>
    </row>
    <row r="4" spans="2:11" x14ac:dyDescent="0.25">
      <c r="C4" s="380"/>
      <c r="D4" s="381"/>
      <c r="E4" s="381"/>
      <c r="F4" s="382"/>
    </row>
    <row r="5" spans="2:11" x14ac:dyDescent="0.25">
      <c r="C5" s="380"/>
      <c r="D5" s="381"/>
      <c r="E5" s="381"/>
      <c r="F5" s="382"/>
      <c r="K5" s="101"/>
    </row>
    <row r="6" spans="2:11" x14ac:dyDescent="0.25">
      <c r="C6" s="380"/>
      <c r="D6" s="381"/>
      <c r="E6" s="381"/>
      <c r="F6" s="382"/>
    </row>
    <row r="7" spans="2:11" x14ac:dyDescent="0.25">
      <c r="C7" s="380"/>
      <c r="D7" s="381"/>
      <c r="E7" s="381"/>
      <c r="F7" s="382"/>
    </row>
    <row r="8" spans="2:11" x14ac:dyDescent="0.25">
      <c r="C8" s="380"/>
      <c r="D8" s="381"/>
      <c r="E8" s="381"/>
      <c r="F8" s="382"/>
    </row>
    <row r="9" spans="2:11" x14ac:dyDescent="0.25">
      <c r="C9" s="380"/>
      <c r="D9" s="381"/>
      <c r="E9" s="381"/>
      <c r="F9" s="382"/>
    </row>
    <row r="10" spans="2:11" x14ac:dyDescent="0.25">
      <c r="C10" s="380"/>
      <c r="D10" s="381"/>
      <c r="E10" s="381"/>
      <c r="F10" s="382"/>
    </row>
    <row r="11" spans="2:11" x14ac:dyDescent="0.25">
      <c r="C11" s="380"/>
      <c r="D11" s="381"/>
      <c r="E11" s="381"/>
      <c r="F11" s="382"/>
    </row>
    <row r="12" spans="2:11" x14ac:dyDescent="0.25">
      <c r="C12" s="380"/>
      <c r="D12" s="381"/>
      <c r="E12" s="381"/>
      <c r="F12" s="382"/>
    </row>
    <row r="13" spans="2:11" x14ac:dyDescent="0.25">
      <c r="C13" s="383"/>
      <c r="D13" s="384"/>
      <c r="E13" s="384"/>
      <c r="F13" s="385"/>
    </row>
    <row r="14" spans="2:11" ht="15.75" thickBot="1" x14ac:dyDescent="0.3"/>
    <row r="15" spans="2:11" s="8" customFormat="1" ht="13.5" thickBot="1" x14ac:dyDescent="0.25">
      <c r="C15" s="8" t="s">
        <v>0</v>
      </c>
      <c r="D15" s="9"/>
      <c r="E15" s="10"/>
      <c r="F15" s="10"/>
      <c r="G15" s="11" t="s">
        <v>1</v>
      </c>
      <c r="H15" s="12">
        <v>1</v>
      </c>
      <c r="I15" s="10"/>
    </row>
    <row r="16" spans="2:11" ht="15.75" thickBot="1" x14ac:dyDescent="0.3">
      <c r="C16" s="8"/>
      <c r="G16" s="11"/>
      <c r="H16" s="12"/>
    </row>
    <row r="17" spans="2:14" ht="15.75" thickBot="1" x14ac:dyDescent="0.3">
      <c r="C17" s="8"/>
      <c r="G17" s="11"/>
      <c r="H17" s="12"/>
    </row>
    <row r="18" spans="2:14" ht="15.75" thickBot="1" x14ac:dyDescent="0.3"/>
    <row r="19" spans="2:14" s="18" customFormat="1" ht="12.75" x14ac:dyDescent="0.2">
      <c r="B19" s="13" t="s">
        <v>2</v>
      </c>
      <c r="C19" s="14" t="s">
        <v>3</v>
      </c>
      <c r="D19" s="14" t="s">
        <v>4</v>
      </c>
      <c r="E19" s="15" t="s">
        <v>5</v>
      </c>
      <c r="F19" s="16" t="s">
        <v>6</v>
      </c>
      <c r="G19" s="15" t="s">
        <v>6</v>
      </c>
      <c r="H19" s="15" t="s">
        <v>7</v>
      </c>
      <c r="I19" s="15" t="s">
        <v>8</v>
      </c>
    </row>
    <row r="20" spans="2:14" s="18" customFormat="1" ht="33" thickBot="1" x14ac:dyDescent="0.25">
      <c r="B20" s="94" t="s">
        <v>9</v>
      </c>
      <c r="C20" s="20"/>
      <c r="D20" s="20"/>
      <c r="E20" s="21"/>
      <c r="F20" s="22" t="s">
        <v>29</v>
      </c>
      <c r="G20" s="23" t="s">
        <v>30</v>
      </c>
      <c r="H20" s="21"/>
      <c r="I20" s="21"/>
    </row>
    <row r="21" spans="2:14" s="18" customFormat="1" ht="13.5" thickBot="1" x14ac:dyDescent="0.25">
      <c r="B21" s="95"/>
      <c r="C21" s="25" t="s">
        <v>13</v>
      </c>
      <c r="D21" s="26"/>
      <c r="E21" s="27"/>
      <c r="F21" s="27"/>
      <c r="G21" s="27"/>
      <c r="H21" s="27"/>
      <c r="I21" s="29"/>
    </row>
    <row r="22" spans="2:14" s="119" customFormat="1" ht="12.75" x14ac:dyDescent="0.2">
      <c r="B22" s="159"/>
      <c r="C22" s="114"/>
      <c r="D22" s="115"/>
      <c r="E22" s="116"/>
      <c r="F22" s="116"/>
      <c r="G22" s="116"/>
      <c r="H22" s="117"/>
      <c r="I22" s="118"/>
    </row>
    <row r="23" spans="2:14" s="126" customFormat="1" x14ac:dyDescent="0.25">
      <c r="B23" s="121"/>
      <c r="C23" s="121"/>
      <c r="D23" s="122"/>
      <c r="E23" s="123"/>
      <c r="F23" s="123"/>
      <c r="G23" s="123"/>
      <c r="H23" s="124"/>
      <c r="I23" s="125"/>
      <c r="K23" s="39"/>
      <c r="L23" s="40"/>
      <c r="M23" s="127"/>
      <c r="N23" s="127"/>
    </row>
    <row r="24" spans="2:14" x14ac:dyDescent="0.25">
      <c r="B24" s="46"/>
      <c r="C24" s="128"/>
      <c r="D24" s="129"/>
      <c r="E24" s="130"/>
      <c r="F24" s="130"/>
      <c r="G24" s="130"/>
      <c r="H24" s="131"/>
      <c r="I24" s="132"/>
      <c r="K24" s="45"/>
    </row>
    <row r="25" spans="2:14" x14ac:dyDescent="0.25">
      <c r="B25" s="46"/>
      <c r="C25" s="46"/>
      <c r="D25" s="129"/>
      <c r="E25" s="133"/>
      <c r="F25" s="133"/>
      <c r="G25" s="133"/>
      <c r="H25" s="131"/>
      <c r="I25" s="132"/>
      <c r="K25" s="45"/>
    </row>
    <row r="26" spans="2:14" ht="15.75" thickBot="1" x14ac:dyDescent="0.3">
      <c r="B26" s="96"/>
      <c r="C26" s="50"/>
      <c r="D26" s="51"/>
      <c r="E26" s="134"/>
      <c r="F26" s="134"/>
      <c r="G26" s="134"/>
      <c r="H26" s="134"/>
      <c r="I26" s="135"/>
    </row>
    <row r="27" spans="2:14" ht="15.75" thickBot="1" x14ac:dyDescent="0.3">
      <c r="B27" s="97"/>
      <c r="C27" s="56" t="s">
        <v>14</v>
      </c>
      <c r="D27" s="57"/>
      <c r="E27" s="136"/>
      <c r="F27" s="136"/>
      <c r="G27" s="136"/>
      <c r="H27" s="60" t="s">
        <v>15</v>
      </c>
      <c r="I27" s="12">
        <f>SUM(I22:I26)</f>
        <v>0</v>
      </c>
    </row>
    <row r="28" spans="2:14" ht="15.75" thickBot="1" x14ac:dyDescent="0.3">
      <c r="B28" s="97"/>
      <c r="C28" s="50"/>
      <c r="D28" s="61"/>
      <c r="E28" s="137"/>
      <c r="F28" s="137"/>
      <c r="G28" s="137"/>
      <c r="H28" s="137"/>
      <c r="I28" s="138"/>
    </row>
    <row r="29" spans="2:14" ht="15.75" thickBot="1" x14ac:dyDescent="0.3">
      <c r="B29" s="98"/>
      <c r="C29" s="25" t="s">
        <v>16</v>
      </c>
      <c r="D29" s="61"/>
      <c r="E29" s="137"/>
      <c r="F29" s="137"/>
      <c r="G29" s="137"/>
      <c r="H29" s="137"/>
      <c r="I29" s="138"/>
    </row>
    <row r="30" spans="2:14" s="270" customFormat="1" x14ac:dyDescent="0.25">
      <c r="B30" s="99"/>
      <c r="C30" s="67"/>
      <c r="D30" s="68"/>
      <c r="E30" s="139"/>
      <c r="F30" s="139"/>
      <c r="G30" s="139"/>
      <c r="H30" s="139"/>
      <c r="I30" s="140"/>
    </row>
    <row r="31" spans="2:14" s="270" customFormat="1" x14ac:dyDescent="0.25">
      <c r="B31" s="74"/>
      <c r="C31" s="74"/>
      <c r="D31" s="75"/>
      <c r="E31" s="142"/>
      <c r="F31" s="142"/>
      <c r="G31" s="142"/>
      <c r="H31" s="124"/>
      <c r="I31" s="125"/>
    </row>
    <row r="32" spans="2:14" s="270" customFormat="1" x14ac:dyDescent="0.25">
      <c r="B32" s="74"/>
      <c r="C32" s="74"/>
      <c r="D32" s="75"/>
      <c r="E32" s="142"/>
      <c r="F32" s="142"/>
      <c r="G32" s="142"/>
      <c r="H32" s="124"/>
      <c r="I32" s="125"/>
    </row>
    <row r="33" spans="2:11" s="270" customFormat="1" x14ac:dyDescent="0.25">
      <c r="B33" s="74"/>
      <c r="C33" s="74"/>
      <c r="D33" s="75"/>
      <c r="E33" s="142"/>
      <c r="F33" s="142"/>
      <c r="G33" s="142"/>
      <c r="H33" s="142"/>
      <c r="I33" s="125"/>
    </row>
    <row r="34" spans="2:11" s="270" customFormat="1" x14ac:dyDescent="0.25">
      <c r="B34" s="74"/>
      <c r="C34" s="74"/>
      <c r="D34" s="75"/>
      <c r="E34" s="142"/>
      <c r="F34" s="142"/>
      <c r="G34" s="142"/>
      <c r="H34" s="124"/>
      <c r="I34" s="125"/>
    </row>
    <row r="35" spans="2:11" s="270" customFormat="1" x14ac:dyDescent="0.25">
      <c r="B35" s="74"/>
      <c r="C35" s="74"/>
      <c r="D35" s="75"/>
      <c r="E35" s="142"/>
      <c r="F35" s="142"/>
      <c r="G35" s="142"/>
      <c r="H35" s="124"/>
      <c r="I35" s="125"/>
    </row>
    <row r="36" spans="2:11" x14ac:dyDescent="0.25">
      <c r="B36" s="46"/>
      <c r="C36" s="46"/>
      <c r="D36" s="78"/>
      <c r="E36" s="133"/>
      <c r="F36" s="133"/>
      <c r="G36" s="133"/>
      <c r="H36" s="133"/>
      <c r="I36" s="132"/>
    </row>
    <row r="37" spans="2:11" ht="15.75" thickBot="1" x14ac:dyDescent="0.3">
      <c r="B37" s="96"/>
      <c r="C37" s="50"/>
      <c r="D37" s="79"/>
      <c r="E37" s="143"/>
      <c r="F37" s="143"/>
      <c r="G37" s="143"/>
      <c r="H37" s="131"/>
      <c r="I37" s="144"/>
      <c r="K37" s="45"/>
    </row>
    <row r="38" spans="2:11" ht="15.75" thickBot="1" x14ac:dyDescent="0.3">
      <c r="B38" s="97"/>
      <c r="C38" s="56" t="s">
        <v>17</v>
      </c>
      <c r="D38" s="57"/>
      <c r="E38" s="136"/>
      <c r="F38" s="136"/>
      <c r="G38" s="136"/>
      <c r="H38" s="60" t="s">
        <v>15</v>
      </c>
      <c r="I38" s="12">
        <f>SUM(I30:I37)</f>
        <v>0</v>
      </c>
    </row>
    <row r="39" spans="2:11" ht="15.75" thickBot="1" x14ac:dyDescent="0.3">
      <c r="B39" s="97"/>
      <c r="C39" s="50"/>
      <c r="D39" s="61"/>
      <c r="E39" s="137"/>
      <c r="F39" s="137"/>
      <c r="G39" s="137"/>
      <c r="H39" s="137"/>
      <c r="I39" s="138"/>
    </row>
    <row r="40" spans="2:11" ht="15.75" thickBot="1" x14ac:dyDescent="0.3">
      <c r="B40" s="98"/>
      <c r="C40" s="25" t="s">
        <v>18</v>
      </c>
      <c r="D40" s="61"/>
      <c r="E40" s="137"/>
      <c r="F40" s="137"/>
      <c r="G40" s="137"/>
      <c r="H40" s="137"/>
      <c r="I40" s="138"/>
    </row>
    <row r="41" spans="2:11" ht="178.5" x14ac:dyDescent="0.25">
      <c r="B41" s="224" t="str">
        <f>'ANAS 2015'!B4</f>
        <v xml:space="preserve">SIC.04.02.001.3.b </v>
      </c>
      <c r="C41" s="232" t="str">
        <f>'ANAS 2015'!C4</f>
        <v xml:space="preserve">SEGNALE TRIANGOLARE O OTTAGONALE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LATO/DIAMETRO CM 120
-PER OGNI MESE IN PIÙ O FRAZIONE </v>
      </c>
      <c r="D41" s="234" t="str">
        <f>'ANAS 2015'!D4</f>
        <v xml:space="preserve">cad </v>
      </c>
      <c r="E41" s="249">
        <f>'BSIC02.a-3C '!E41</f>
        <v>1</v>
      </c>
      <c r="F41" s="250">
        <f>'ANAS 2015'!E4</f>
        <v>9.0500000000000007</v>
      </c>
      <c r="G41" s="249">
        <f t="shared" ref="G41:G46" si="0">F41/4</f>
        <v>2.2625000000000002</v>
      </c>
      <c r="H41" s="251">
        <f t="shared" ref="H41:H46" si="1">E41/$H$15</f>
        <v>1</v>
      </c>
      <c r="I41" s="252">
        <f t="shared" ref="I41:I46" si="2">H41*G41</f>
        <v>2.2625000000000002</v>
      </c>
      <c r="K41" s="45"/>
    </row>
    <row r="42" spans="2:11" ht="204" x14ac:dyDescent="0.25">
      <c r="B42" s="232" t="str">
        <f>'ANAS 2015'!B10</f>
        <v xml:space="preserve">SIC.04.02.010.2.b </v>
      </c>
      <c r="C42" s="232" t="str">
        <f>'ANAS 2015'!C10</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0,26 A 0,90 MQ DI SUPERFICIE 
-PER OGNI MESE IN PIÙ O FRAZIONE </v>
      </c>
      <c r="D42" s="239" t="str">
        <f>'ANAS 2015'!D10</f>
        <v>mq</v>
      </c>
      <c r="E42" s="253">
        <f>'BSIC02.a-3C '!E42</f>
        <v>0.42</v>
      </c>
      <c r="F42" s="254">
        <f>'ANAS 2015'!E10</f>
        <v>15.26</v>
      </c>
      <c r="G42" s="253">
        <f t="shared" si="0"/>
        <v>3.8149999999999999</v>
      </c>
      <c r="H42" s="255">
        <f t="shared" si="1"/>
        <v>0.42</v>
      </c>
      <c r="I42" s="256">
        <f t="shared" si="2"/>
        <v>1.6022999999999998</v>
      </c>
      <c r="K42" s="45"/>
    </row>
    <row r="43" spans="2:11" ht="178.5" x14ac:dyDescent="0.25">
      <c r="B43" s="224" t="str">
        <f>'ANAS 2015'!B6</f>
        <v xml:space="preserve">SIC.04.02.005.3.b </v>
      </c>
      <c r="C43" s="232" t="str">
        <f>'ANAS 2015'!C6</f>
        <v xml:space="preserve">SEGNALE CIRCOLARE O ROMBOIDALE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DIAMETRO/LATO CM 90 
-PER OGNI MESE IN PIÙ O FRAZIONE </v>
      </c>
      <c r="D43" s="239" t="str">
        <f>'ANAS 2015'!D6</f>
        <v xml:space="preserve">cad </v>
      </c>
      <c r="E43" s="253">
        <f>'BSIC02.a-3C '!E44</f>
        <v>9</v>
      </c>
      <c r="F43" s="254">
        <f>'ANAS 2015'!E6</f>
        <v>9.1300000000000008</v>
      </c>
      <c r="G43" s="253">
        <f t="shared" si="0"/>
        <v>2.2825000000000002</v>
      </c>
      <c r="H43" s="255">
        <f t="shared" si="1"/>
        <v>9</v>
      </c>
      <c r="I43" s="256">
        <f t="shared" si="2"/>
        <v>20.5425</v>
      </c>
      <c r="K43" s="45"/>
    </row>
    <row r="44" spans="2:11" ht="204" x14ac:dyDescent="0.25">
      <c r="B44" s="224" t="str">
        <f>'ANAS 2015'!B12</f>
        <v xml:space="preserve">SIC.04.02.010.3.b </v>
      </c>
      <c r="C44" s="232" t="str">
        <f>'ANAS 2015'!C12</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0,91 A 3,00 MQ DI SUPERFICIE 
-PER OGNI MESE IN PIÙ O FRAZIONE </v>
      </c>
      <c r="D44" s="239" t="str">
        <f>'ANAS 2015'!D12</f>
        <v>mq</v>
      </c>
      <c r="E44" s="253">
        <f>'BSIC02.a-3C '!E45</f>
        <v>3.6450000000000005</v>
      </c>
      <c r="F44" s="254">
        <f>'ANAS 2015'!E12</f>
        <v>15.59</v>
      </c>
      <c r="G44" s="253">
        <f t="shared" si="0"/>
        <v>3.8975</v>
      </c>
      <c r="H44" s="255">
        <f t="shared" si="1"/>
        <v>3.6450000000000005</v>
      </c>
      <c r="I44" s="256">
        <f t="shared" si="2"/>
        <v>14.206387500000002</v>
      </c>
      <c r="K44" s="45"/>
    </row>
    <row r="45" spans="2:11" ht="204" x14ac:dyDescent="0.25">
      <c r="B45" s="224" t="str">
        <f>'ANAS 2015'!B10</f>
        <v xml:space="preserve">SIC.04.02.010.2.b </v>
      </c>
      <c r="C45" s="232" t="str">
        <f>'ANAS 2015'!C10</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0,26 A 0,90 MQ DI SUPERFICIE 
-PER OGNI MESE IN PIÙ O FRAZIONE </v>
      </c>
      <c r="D45" s="239" t="str">
        <f>'ANAS 2015'!D10</f>
        <v>mq</v>
      </c>
      <c r="E45" s="253">
        <f>'BSIC02.a-3C '!E46</f>
        <v>0.94500000000000006</v>
      </c>
      <c r="F45" s="254">
        <f>'ANAS 2015'!E10</f>
        <v>15.26</v>
      </c>
      <c r="G45" s="253">
        <f t="shared" si="0"/>
        <v>3.8149999999999999</v>
      </c>
      <c r="H45" s="255">
        <f t="shared" ref="H45" si="3">E45/$H$15</f>
        <v>0.94500000000000006</v>
      </c>
      <c r="I45" s="256">
        <f t="shared" ref="I45" si="4">H45*G45</f>
        <v>3.605175</v>
      </c>
      <c r="K45" s="45"/>
    </row>
    <row r="46" spans="2:11" ht="78" thickBot="1" x14ac:dyDescent="0.3">
      <c r="B46" s="111" t="str">
        <f>' CPT 2012 agg.2014'!B3</f>
        <v>S.1.01.1.9.c</v>
      </c>
      <c r="C46" s="111" t="str">
        <f>' CPT 2012 agg.2014'!C3</f>
        <v>Delimitazione provvisoria di zone di lavoro realizzata mediante transenne modulari costituite da struttura principale in tubolare di ferro, diametro 33 mm, e barre verticali in tondino, diametro 8 mm, entrambe zincate a caldo, dotate di ganci e attacchi per il collegamento continuo degli elementi senza vincoli di orientamento. Nolo per ogni mese o frazione.
Modulo di altezza pari a 1110 mm e lunghezza pari a 2000 mm con pannello a strisce alternate oblique bianche e rosse, rifrangenti in classe i.</v>
      </c>
      <c r="D46" s="239" t="str">
        <f>' CPT 2012 agg.2014'!D3</f>
        <v xml:space="preserve">cad </v>
      </c>
      <c r="E46" s="240">
        <v>0</v>
      </c>
      <c r="F46" s="254">
        <f>' CPT 2012 agg.2014'!E3</f>
        <v>2.16</v>
      </c>
      <c r="G46" s="253">
        <f t="shared" si="0"/>
        <v>0.54</v>
      </c>
      <c r="H46" s="255">
        <f t="shared" si="1"/>
        <v>0</v>
      </c>
      <c r="I46" s="256">
        <f t="shared" si="2"/>
        <v>0</v>
      </c>
      <c r="K46" s="45"/>
    </row>
    <row r="47" spans="2:11" ht="15.75" thickBot="1" x14ac:dyDescent="0.3">
      <c r="B47" s="97"/>
      <c r="C47" s="56" t="s">
        <v>22</v>
      </c>
      <c r="D47" s="57"/>
      <c r="E47" s="136"/>
      <c r="F47" s="136"/>
      <c r="G47" s="136"/>
      <c r="H47" s="60" t="s">
        <v>15</v>
      </c>
      <c r="I47" s="12">
        <f>SUM(I41:I46)</f>
        <v>42.2188625</v>
      </c>
    </row>
    <row r="48" spans="2:11" ht="15.75" thickBot="1" x14ac:dyDescent="0.3">
      <c r="C48" s="87"/>
      <c r="D48" s="88"/>
      <c r="E48" s="147"/>
      <c r="F48" s="147"/>
      <c r="G48" s="147"/>
      <c r="H48" s="148"/>
      <c r="I48" s="148"/>
    </row>
    <row r="49" spans="2:11" ht="15.75" thickBot="1" x14ac:dyDescent="0.3">
      <c r="C49" s="91"/>
      <c r="D49" s="91"/>
      <c r="E49" s="91"/>
      <c r="F49" s="91"/>
      <c r="G49" s="91" t="s">
        <v>23</v>
      </c>
      <c r="H49" s="92" t="s">
        <v>24</v>
      </c>
      <c r="I49" s="12">
        <f>I47+I38+I27</f>
        <v>42.2188625</v>
      </c>
    </row>
    <row r="51" spans="2:11" x14ac:dyDescent="0.25">
      <c r="B51" s="150" t="s">
        <v>25</v>
      </c>
      <c r="C51" s="151"/>
      <c r="D51" s="152"/>
      <c r="E51" s="153"/>
      <c r="F51" s="153"/>
      <c r="G51" s="153"/>
      <c r="H51" s="153"/>
      <c r="I51" s="153"/>
      <c r="J51" s="153"/>
      <c r="K51" s="153"/>
    </row>
    <row r="52" spans="2:11" x14ac:dyDescent="0.25">
      <c r="B52" s="154" t="s">
        <v>26</v>
      </c>
      <c r="C52" s="386" t="s">
        <v>159</v>
      </c>
      <c r="D52" s="386"/>
      <c r="E52" s="386"/>
      <c r="F52" s="386"/>
      <c r="G52" s="386"/>
      <c r="H52" s="386"/>
      <c r="I52" s="386"/>
      <c r="J52" s="386"/>
      <c r="K52" s="386"/>
    </row>
    <row r="53" spans="2:11" ht="31.5" customHeight="1" x14ac:dyDescent="0.25">
      <c r="B53" s="154" t="s">
        <v>27</v>
      </c>
      <c r="C53" s="386" t="s">
        <v>161</v>
      </c>
      <c r="D53" s="386"/>
      <c r="E53" s="386"/>
      <c r="F53" s="386"/>
      <c r="G53" s="386"/>
      <c r="H53" s="386"/>
      <c r="I53" s="386"/>
      <c r="J53" s="271"/>
      <c r="K53" s="271"/>
    </row>
  </sheetData>
  <mergeCells count="4">
    <mergeCell ref="B2:B3"/>
    <mergeCell ref="C2:F13"/>
    <mergeCell ref="C52:K52"/>
    <mergeCell ref="C53:I53"/>
  </mergeCells>
  <pageMargins left="0.7" right="0.7" top="0.75" bottom="0.75" header="0.3" footer="0.3"/>
  <pageSetup paperSize="9" scale="54" orientation="portrait"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B1:M45"/>
  <sheetViews>
    <sheetView view="pageBreakPreview" topLeftCell="B10" zoomScale="85" zoomScaleNormal="70" zoomScaleSheetLayoutView="85" workbookViewId="0">
      <selection activeCell="C43" sqref="C43"/>
    </sheetView>
  </sheetViews>
  <sheetFormatPr defaultRowHeight="15" x14ac:dyDescent="0.25"/>
  <cols>
    <col min="1" max="1" width="3.7109375" style="272" customWidth="1"/>
    <col min="2" max="2" width="15.7109375" style="272" customWidth="1"/>
    <col min="3" max="3" width="80.7109375" style="272" customWidth="1"/>
    <col min="4" max="4" width="8.7109375" style="6" customWidth="1"/>
    <col min="5" max="5" width="8.7109375" style="112" customWidth="1"/>
    <col min="6" max="8" width="10.7109375" style="112" customWidth="1"/>
    <col min="9" max="9" width="3.7109375" style="272" customWidth="1"/>
    <col min="10" max="10" width="9.42578125" style="272" bestFit="1" customWidth="1"/>
    <col min="11" max="257" width="9.140625" style="272"/>
    <col min="258" max="258" width="13.7109375" style="272" customWidth="1"/>
    <col min="259" max="259" width="42.7109375" style="272" bestFit="1" customWidth="1"/>
    <col min="260" max="261" width="8.7109375" style="272" customWidth="1"/>
    <col min="262" max="264" width="10.7109375" style="272" customWidth="1"/>
    <col min="265" max="265" width="3.7109375" style="272" customWidth="1"/>
    <col min="266" max="266" width="9.42578125" style="272" bestFit="1" customWidth="1"/>
    <col min="267" max="513" width="9.140625" style="272"/>
    <col min="514" max="514" width="13.7109375" style="272" customWidth="1"/>
    <col min="515" max="515" width="42.7109375" style="272" bestFit="1" customWidth="1"/>
    <col min="516" max="517" width="8.7109375" style="272" customWidth="1"/>
    <col min="518" max="520" width="10.7109375" style="272" customWidth="1"/>
    <col min="521" max="521" width="3.7109375" style="272" customWidth="1"/>
    <col min="522" max="522" width="9.42578125" style="272" bestFit="1" customWidth="1"/>
    <col min="523" max="769" width="9.140625" style="272"/>
    <col min="770" max="770" width="13.7109375" style="272" customWidth="1"/>
    <col min="771" max="771" width="42.7109375" style="272" bestFit="1" customWidth="1"/>
    <col min="772" max="773" width="8.7109375" style="272" customWidth="1"/>
    <col min="774" max="776" width="10.7109375" style="272" customWidth="1"/>
    <col min="777" max="777" width="3.7109375" style="272" customWidth="1"/>
    <col min="778" max="778" width="9.42578125" style="272" bestFit="1" customWidth="1"/>
    <col min="779" max="1025" width="9.140625" style="272"/>
    <col min="1026" max="1026" width="13.7109375" style="272" customWidth="1"/>
    <col min="1027" max="1027" width="42.7109375" style="272" bestFit="1" customWidth="1"/>
    <col min="1028" max="1029" width="8.7109375" style="272" customWidth="1"/>
    <col min="1030" max="1032" width="10.7109375" style="272" customWidth="1"/>
    <col min="1033" max="1033" width="3.7109375" style="272" customWidth="1"/>
    <col min="1034" max="1034" width="9.42578125" style="272" bestFit="1" customWidth="1"/>
    <col min="1035" max="1281" width="9.140625" style="272"/>
    <col min="1282" max="1282" width="13.7109375" style="272" customWidth="1"/>
    <col min="1283" max="1283" width="42.7109375" style="272" bestFit="1" customWidth="1"/>
    <col min="1284" max="1285" width="8.7109375" style="272" customWidth="1"/>
    <col min="1286" max="1288" width="10.7109375" style="272" customWidth="1"/>
    <col min="1289" max="1289" width="3.7109375" style="272" customWidth="1"/>
    <col min="1290" max="1290" width="9.42578125" style="272" bestFit="1" customWidth="1"/>
    <col min="1291" max="1537" width="9.140625" style="272"/>
    <col min="1538" max="1538" width="13.7109375" style="272" customWidth="1"/>
    <col min="1539" max="1539" width="42.7109375" style="272" bestFit="1" customWidth="1"/>
    <col min="1540" max="1541" width="8.7109375" style="272" customWidth="1"/>
    <col min="1542" max="1544" width="10.7109375" style="272" customWidth="1"/>
    <col min="1545" max="1545" width="3.7109375" style="272" customWidth="1"/>
    <col min="1546" max="1546" width="9.42578125" style="272" bestFit="1" customWidth="1"/>
    <col min="1547" max="1793" width="9.140625" style="272"/>
    <col min="1794" max="1794" width="13.7109375" style="272" customWidth="1"/>
    <col min="1795" max="1795" width="42.7109375" style="272" bestFit="1" customWidth="1"/>
    <col min="1796" max="1797" width="8.7109375" style="272" customWidth="1"/>
    <col min="1798" max="1800" width="10.7109375" style="272" customWidth="1"/>
    <col min="1801" max="1801" width="3.7109375" style="272" customWidth="1"/>
    <col min="1802" max="1802" width="9.42578125" style="272" bestFit="1" customWidth="1"/>
    <col min="1803" max="2049" width="9.140625" style="272"/>
    <col min="2050" max="2050" width="13.7109375" style="272" customWidth="1"/>
    <col min="2051" max="2051" width="42.7109375" style="272" bestFit="1" customWidth="1"/>
    <col min="2052" max="2053" width="8.7109375" style="272" customWidth="1"/>
    <col min="2054" max="2056" width="10.7109375" style="272" customWidth="1"/>
    <col min="2057" max="2057" width="3.7109375" style="272" customWidth="1"/>
    <col min="2058" max="2058" width="9.42578125" style="272" bestFit="1" customWidth="1"/>
    <col min="2059" max="2305" width="9.140625" style="272"/>
    <col min="2306" max="2306" width="13.7109375" style="272" customWidth="1"/>
    <col min="2307" max="2307" width="42.7109375" style="272" bestFit="1" customWidth="1"/>
    <col min="2308" max="2309" width="8.7109375" style="272" customWidth="1"/>
    <col min="2310" max="2312" width="10.7109375" style="272" customWidth="1"/>
    <col min="2313" max="2313" width="3.7109375" style="272" customWidth="1"/>
    <col min="2314" max="2314" width="9.42578125" style="272" bestFit="1" customWidth="1"/>
    <col min="2315" max="2561" width="9.140625" style="272"/>
    <col min="2562" max="2562" width="13.7109375" style="272" customWidth="1"/>
    <col min="2563" max="2563" width="42.7109375" style="272" bestFit="1" customWidth="1"/>
    <col min="2564" max="2565" width="8.7109375" style="272" customWidth="1"/>
    <col min="2566" max="2568" width="10.7109375" style="272" customWidth="1"/>
    <col min="2569" max="2569" width="3.7109375" style="272" customWidth="1"/>
    <col min="2570" max="2570" width="9.42578125" style="272" bestFit="1" customWidth="1"/>
    <col min="2571" max="2817" width="9.140625" style="272"/>
    <col min="2818" max="2818" width="13.7109375" style="272" customWidth="1"/>
    <col min="2819" max="2819" width="42.7109375" style="272" bestFit="1" customWidth="1"/>
    <col min="2820" max="2821" width="8.7109375" style="272" customWidth="1"/>
    <col min="2822" max="2824" width="10.7109375" style="272" customWidth="1"/>
    <col min="2825" max="2825" width="3.7109375" style="272" customWidth="1"/>
    <col min="2826" max="2826" width="9.42578125" style="272" bestFit="1" customWidth="1"/>
    <col min="2827" max="3073" width="9.140625" style="272"/>
    <col min="3074" max="3074" width="13.7109375" style="272" customWidth="1"/>
    <col min="3075" max="3075" width="42.7109375" style="272" bestFit="1" customWidth="1"/>
    <col min="3076" max="3077" width="8.7109375" style="272" customWidth="1"/>
    <col min="3078" max="3080" width="10.7109375" style="272" customWidth="1"/>
    <col min="3081" max="3081" width="3.7109375" style="272" customWidth="1"/>
    <col min="3082" max="3082" width="9.42578125" style="272" bestFit="1" customWidth="1"/>
    <col min="3083" max="3329" width="9.140625" style="272"/>
    <col min="3330" max="3330" width="13.7109375" style="272" customWidth="1"/>
    <col min="3331" max="3331" width="42.7109375" style="272" bestFit="1" customWidth="1"/>
    <col min="3332" max="3333" width="8.7109375" style="272" customWidth="1"/>
    <col min="3334" max="3336" width="10.7109375" style="272" customWidth="1"/>
    <col min="3337" max="3337" width="3.7109375" style="272" customWidth="1"/>
    <col min="3338" max="3338" width="9.42578125" style="272" bestFit="1" customWidth="1"/>
    <col min="3339" max="3585" width="9.140625" style="272"/>
    <col min="3586" max="3586" width="13.7109375" style="272" customWidth="1"/>
    <col min="3587" max="3587" width="42.7109375" style="272" bestFit="1" customWidth="1"/>
    <col min="3588" max="3589" width="8.7109375" style="272" customWidth="1"/>
    <col min="3590" max="3592" width="10.7109375" style="272" customWidth="1"/>
    <col min="3593" max="3593" width="3.7109375" style="272" customWidth="1"/>
    <col min="3594" max="3594" width="9.42578125" style="272" bestFit="1" customWidth="1"/>
    <col min="3595" max="3841" width="9.140625" style="272"/>
    <col min="3842" max="3842" width="13.7109375" style="272" customWidth="1"/>
    <col min="3843" max="3843" width="42.7109375" style="272" bestFit="1" customWidth="1"/>
    <col min="3844" max="3845" width="8.7109375" style="272" customWidth="1"/>
    <col min="3846" max="3848" width="10.7109375" style="272" customWidth="1"/>
    <col min="3849" max="3849" width="3.7109375" style="272" customWidth="1"/>
    <col min="3850" max="3850" width="9.42578125" style="272" bestFit="1" customWidth="1"/>
    <col min="3851" max="4097" width="9.140625" style="272"/>
    <col min="4098" max="4098" width="13.7109375" style="272" customWidth="1"/>
    <col min="4099" max="4099" width="42.7109375" style="272" bestFit="1" customWidth="1"/>
    <col min="4100" max="4101" width="8.7109375" style="272" customWidth="1"/>
    <col min="4102" max="4104" width="10.7109375" style="272" customWidth="1"/>
    <col min="4105" max="4105" width="3.7109375" style="272" customWidth="1"/>
    <col min="4106" max="4106" width="9.42578125" style="272" bestFit="1" customWidth="1"/>
    <col min="4107" max="4353" width="9.140625" style="272"/>
    <col min="4354" max="4354" width="13.7109375" style="272" customWidth="1"/>
    <col min="4355" max="4355" width="42.7109375" style="272" bestFit="1" customWidth="1"/>
    <col min="4356" max="4357" width="8.7109375" style="272" customWidth="1"/>
    <col min="4358" max="4360" width="10.7109375" style="272" customWidth="1"/>
    <col min="4361" max="4361" width="3.7109375" style="272" customWidth="1"/>
    <col min="4362" max="4362" width="9.42578125" style="272" bestFit="1" customWidth="1"/>
    <col min="4363" max="4609" width="9.140625" style="272"/>
    <col min="4610" max="4610" width="13.7109375" style="272" customWidth="1"/>
    <col min="4611" max="4611" width="42.7109375" style="272" bestFit="1" customWidth="1"/>
    <col min="4612" max="4613" width="8.7109375" style="272" customWidth="1"/>
    <col min="4614" max="4616" width="10.7109375" style="272" customWidth="1"/>
    <col min="4617" max="4617" width="3.7109375" style="272" customWidth="1"/>
    <col min="4618" max="4618" width="9.42578125" style="272" bestFit="1" customWidth="1"/>
    <col min="4619" max="4865" width="9.140625" style="272"/>
    <col min="4866" max="4866" width="13.7109375" style="272" customWidth="1"/>
    <col min="4867" max="4867" width="42.7109375" style="272" bestFit="1" customWidth="1"/>
    <col min="4868" max="4869" width="8.7109375" style="272" customWidth="1"/>
    <col min="4870" max="4872" width="10.7109375" style="272" customWidth="1"/>
    <col min="4873" max="4873" width="3.7109375" style="272" customWidth="1"/>
    <col min="4874" max="4874" width="9.42578125" style="272" bestFit="1" customWidth="1"/>
    <col min="4875" max="5121" width="9.140625" style="272"/>
    <col min="5122" max="5122" width="13.7109375" style="272" customWidth="1"/>
    <col min="5123" max="5123" width="42.7109375" style="272" bestFit="1" customWidth="1"/>
    <col min="5124" max="5125" width="8.7109375" style="272" customWidth="1"/>
    <col min="5126" max="5128" width="10.7109375" style="272" customWidth="1"/>
    <col min="5129" max="5129" width="3.7109375" style="272" customWidth="1"/>
    <col min="5130" max="5130" width="9.42578125" style="272" bestFit="1" customWidth="1"/>
    <col min="5131" max="5377" width="9.140625" style="272"/>
    <col min="5378" max="5378" width="13.7109375" style="272" customWidth="1"/>
    <col min="5379" max="5379" width="42.7109375" style="272" bestFit="1" customWidth="1"/>
    <col min="5380" max="5381" width="8.7109375" style="272" customWidth="1"/>
    <col min="5382" max="5384" width="10.7109375" style="272" customWidth="1"/>
    <col min="5385" max="5385" width="3.7109375" style="272" customWidth="1"/>
    <col min="5386" max="5386" width="9.42578125" style="272" bestFit="1" customWidth="1"/>
    <col min="5387" max="5633" width="9.140625" style="272"/>
    <col min="5634" max="5634" width="13.7109375" style="272" customWidth="1"/>
    <col min="5635" max="5635" width="42.7109375" style="272" bestFit="1" customWidth="1"/>
    <col min="5636" max="5637" width="8.7109375" style="272" customWidth="1"/>
    <col min="5638" max="5640" width="10.7109375" style="272" customWidth="1"/>
    <col min="5641" max="5641" width="3.7109375" style="272" customWidth="1"/>
    <col min="5642" max="5642" width="9.42578125" style="272" bestFit="1" customWidth="1"/>
    <col min="5643" max="5889" width="9.140625" style="272"/>
    <col min="5890" max="5890" width="13.7109375" style="272" customWidth="1"/>
    <col min="5891" max="5891" width="42.7109375" style="272" bestFit="1" customWidth="1"/>
    <col min="5892" max="5893" width="8.7109375" style="272" customWidth="1"/>
    <col min="5894" max="5896" width="10.7109375" style="272" customWidth="1"/>
    <col min="5897" max="5897" width="3.7109375" style="272" customWidth="1"/>
    <col min="5898" max="5898" width="9.42578125" style="272" bestFit="1" customWidth="1"/>
    <col min="5899" max="6145" width="9.140625" style="272"/>
    <col min="6146" max="6146" width="13.7109375" style="272" customWidth="1"/>
    <col min="6147" max="6147" width="42.7109375" style="272" bestFit="1" customWidth="1"/>
    <col min="6148" max="6149" width="8.7109375" style="272" customWidth="1"/>
    <col min="6150" max="6152" width="10.7109375" style="272" customWidth="1"/>
    <col min="6153" max="6153" width="3.7109375" style="272" customWidth="1"/>
    <col min="6154" max="6154" width="9.42578125" style="272" bestFit="1" customWidth="1"/>
    <col min="6155" max="6401" width="9.140625" style="272"/>
    <col min="6402" max="6402" width="13.7109375" style="272" customWidth="1"/>
    <col min="6403" max="6403" width="42.7109375" style="272" bestFit="1" customWidth="1"/>
    <col min="6404" max="6405" width="8.7109375" style="272" customWidth="1"/>
    <col min="6406" max="6408" width="10.7109375" style="272" customWidth="1"/>
    <col min="6409" max="6409" width="3.7109375" style="272" customWidth="1"/>
    <col min="6410" max="6410" width="9.42578125" style="272" bestFit="1" customWidth="1"/>
    <col min="6411" max="6657" width="9.140625" style="272"/>
    <col min="6658" max="6658" width="13.7109375" style="272" customWidth="1"/>
    <col min="6659" max="6659" width="42.7109375" style="272" bestFit="1" customWidth="1"/>
    <col min="6660" max="6661" width="8.7109375" style="272" customWidth="1"/>
    <col min="6662" max="6664" width="10.7109375" style="272" customWidth="1"/>
    <col min="6665" max="6665" width="3.7109375" style="272" customWidth="1"/>
    <col min="6666" max="6666" width="9.42578125" style="272" bestFit="1" customWidth="1"/>
    <col min="6667" max="6913" width="9.140625" style="272"/>
    <col min="6914" max="6914" width="13.7109375" style="272" customWidth="1"/>
    <col min="6915" max="6915" width="42.7109375" style="272" bestFit="1" customWidth="1"/>
    <col min="6916" max="6917" width="8.7109375" style="272" customWidth="1"/>
    <col min="6918" max="6920" width="10.7109375" style="272" customWidth="1"/>
    <col min="6921" max="6921" width="3.7109375" style="272" customWidth="1"/>
    <col min="6922" max="6922" width="9.42578125" style="272" bestFit="1" customWidth="1"/>
    <col min="6923" max="7169" width="9.140625" style="272"/>
    <col min="7170" max="7170" width="13.7109375" style="272" customWidth="1"/>
    <col min="7171" max="7171" width="42.7109375" style="272" bestFit="1" customWidth="1"/>
    <col min="7172" max="7173" width="8.7109375" style="272" customWidth="1"/>
    <col min="7174" max="7176" width="10.7109375" style="272" customWidth="1"/>
    <col min="7177" max="7177" width="3.7109375" style="272" customWidth="1"/>
    <col min="7178" max="7178" width="9.42578125" style="272" bestFit="1" customWidth="1"/>
    <col min="7179" max="7425" width="9.140625" style="272"/>
    <col min="7426" max="7426" width="13.7109375" style="272" customWidth="1"/>
    <col min="7427" max="7427" width="42.7109375" style="272" bestFit="1" customWidth="1"/>
    <col min="7428" max="7429" width="8.7109375" style="272" customWidth="1"/>
    <col min="7430" max="7432" width="10.7109375" style="272" customWidth="1"/>
    <col min="7433" max="7433" width="3.7109375" style="272" customWidth="1"/>
    <col min="7434" max="7434" width="9.42578125" style="272" bestFit="1" customWidth="1"/>
    <col min="7435" max="7681" width="9.140625" style="272"/>
    <col min="7682" max="7682" width="13.7109375" style="272" customWidth="1"/>
    <col min="7683" max="7683" width="42.7109375" style="272" bestFit="1" customWidth="1"/>
    <col min="7684" max="7685" width="8.7109375" style="272" customWidth="1"/>
    <col min="7686" max="7688" width="10.7109375" style="272" customWidth="1"/>
    <col min="7689" max="7689" width="3.7109375" style="272" customWidth="1"/>
    <col min="7690" max="7690" width="9.42578125" style="272" bestFit="1" customWidth="1"/>
    <col min="7691" max="7937" width="9.140625" style="272"/>
    <col min="7938" max="7938" width="13.7109375" style="272" customWidth="1"/>
    <col min="7939" max="7939" width="42.7109375" style="272" bestFit="1" customWidth="1"/>
    <col min="7940" max="7941" width="8.7109375" style="272" customWidth="1"/>
    <col min="7942" max="7944" width="10.7109375" style="272" customWidth="1"/>
    <col min="7945" max="7945" width="3.7109375" style="272" customWidth="1"/>
    <col min="7946" max="7946" width="9.42578125" style="272" bestFit="1" customWidth="1"/>
    <col min="7947" max="8193" width="9.140625" style="272"/>
    <col min="8194" max="8194" width="13.7109375" style="272" customWidth="1"/>
    <col min="8195" max="8195" width="42.7109375" style="272" bestFit="1" customWidth="1"/>
    <col min="8196" max="8197" width="8.7109375" style="272" customWidth="1"/>
    <col min="8198" max="8200" width="10.7109375" style="272" customWidth="1"/>
    <col min="8201" max="8201" width="3.7109375" style="272" customWidth="1"/>
    <col min="8202" max="8202" width="9.42578125" style="272" bestFit="1" customWidth="1"/>
    <col min="8203" max="8449" width="9.140625" style="272"/>
    <col min="8450" max="8450" width="13.7109375" style="272" customWidth="1"/>
    <col min="8451" max="8451" width="42.7109375" style="272" bestFit="1" customWidth="1"/>
    <col min="8452" max="8453" width="8.7109375" style="272" customWidth="1"/>
    <col min="8454" max="8456" width="10.7109375" style="272" customWidth="1"/>
    <col min="8457" max="8457" width="3.7109375" style="272" customWidth="1"/>
    <col min="8458" max="8458" width="9.42578125" style="272" bestFit="1" customWidth="1"/>
    <col min="8459" max="8705" width="9.140625" style="272"/>
    <col min="8706" max="8706" width="13.7109375" style="272" customWidth="1"/>
    <col min="8707" max="8707" width="42.7109375" style="272" bestFit="1" customWidth="1"/>
    <col min="8708" max="8709" width="8.7109375" style="272" customWidth="1"/>
    <col min="8710" max="8712" width="10.7109375" style="272" customWidth="1"/>
    <col min="8713" max="8713" width="3.7109375" style="272" customWidth="1"/>
    <col min="8714" max="8714" width="9.42578125" style="272" bestFit="1" customWidth="1"/>
    <col min="8715" max="8961" width="9.140625" style="272"/>
    <col min="8962" max="8962" width="13.7109375" style="272" customWidth="1"/>
    <col min="8963" max="8963" width="42.7109375" style="272" bestFit="1" customWidth="1"/>
    <col min="8964" max="8965" width="8.7109375" style="272" customWidth="1"/>
    <col min="8966" max="8968" width="10.7109375" style="272" customWidth="1"/>
    <col min="8969" max="8969" width="3.7109375" style="272" customWidth="1"/>
    <col min="8970" max="8970" width="9.42578125" style="272" bestFit="1" customWidth="1"/>
    <col min="8971" max="9217" width="9.140625" style="272"/>
    <col min="9218" max="9218" width="13.7109375" style="272" customWidth="1"/>
    <col min="9219" max="9219" width="42.7109375" style="272" bestFit="1" customWidth="1"/>
    <col min="9220" max="9221" width="8.7109375" style="272" customWidth="1"/>
    <col min="9222" max="9224" width="10.7109375" style="272" customWidth="1"/>
    <col min="9225" max="9225" width="3.7109375" style="272" customWidth="1"/>
    <col min="9226" max="9226" width="9.42578125" style="272" bestFit="1" customWidth="1"/>
    <col min="9227" max="9473" width="9.140625" style="272"/>
    <col min="9474" max="9474" width="13.7109375" style="272" customWidth="1"/>
    <col min="9475" max="9475" width="42.7109375" style="272" bestFit="1" customWidth="1"/>
    <col min="9476" max="9477" width="8.7109375" style="272" customWidth="1"/>
    <col min="9478" max="9480" width="10.7109375" style="272" customWidth="1"/>
    <col min="9481" max="9481" width="3.7109375" style="272" customWidth="1"/>
    <col min="9482" max="9482" width="9.42578125" style="272" bestFit="1" customWidth="1"/>
    <col min="9483" max="9729" width="9.140625" style="272"/>
    <col min="9730" max="9730" width="13.7109375" style="272" customWidth="1"/>
    <col min="9731" max="9731" width="42.7109375" style="272" bestFit="1" customWidth="1"/>
    <col min="9732" max="9733" width="8.7109375" style="272" customWidth="1"/>
    <col min="9734" max="9736" width="10.7109375" style="272" customWidth="1"/>
    <col min="9737" max="9737" width="3.7109375" style="272" customWidth="1"/>
    <col min="9738" max="9738" width="9.42578125" style="272" bestFit="1" customWidth="1"/>
    <col min="9739" max="9985" width="9.140625" style="272"/>
    <col min="9986" max="9986" width="13.7109375" style="272" customWidth="1"/>
    <col min="9987" max="9987" width="42.7109375" style="272" bestFit="1" customWidth="1"/>
    <col min="9988" max="9989" width="8.7109375" style="272" customWidth="1"/>
    <col min="9990" max="9992" width="10.7109375" style="272" customWidth="1"/>
    <col min="9993" max="9993" width="3.7109375" style="272" customWidth="1"/>
    <col min="9994" max="9994" width="9.42578125" style="272" bestFit="1" customWidth="1"/>
    <col min="9995" max="10241" width="9.140625" style="272"/>
    <col min="10242" max="10242" width="13.7109375" style="272" customWidth="1"/>
    <col min="10243" max="10243" width="42.7109375" style="272" bestFit="1" customWidth="1"/>
    <col min="10244" max="10245" width="8.7109375" style="272" customWidth="1"/>
    <col min="10246" max="10248" width="10.7109375" style="272" customWidth="1"/>
    <col min="10249" max="10249" width="3.7109375" style="272" customWidth="1"/>
    <col min="10250" max="10250" width="9.42578125" style="272" bestFit="1" customWidth="1"/>
    <col min="10251" max="10497" width="9.140625" style="272"/>
    <col min="10498" max="10498" width="13.7109375" style="272" customWidth="1"/>
    <col min="10499" max="10499" width="42.7109375" style="272" bestFit="1" customWidth="1"/>
    <col min="10500" max="10501" width="8.7109375" style="272" customWidth="1"/>
    <col min="10502" max="10504" width="10.7109375" style="272" customWidth="1"/>
    <col min="10505" max="10505" width="3.7109375" style="272" customWidth="1"/>
    <col min="10506" max="10506" width="9.42578125" style="272" bestFit="1" customWidth="1"/>
    <col min="10507" max="10753" width="9.140625" style="272"/>
    <col min="10754" max="10754" width="13.7109375" style="272" customWidth="1"/>
    <col min="10755" max="10755" width="42.7109375" style="272" bestFit="1" customWidth="1"/>
    <col min="10756" max="10757" width="8.7109375" style="272" customWidth="1"/>
    <col min="10758" max="10760" width="10.7109375" style="272" customWidth="1"/>
    <col min="10761" max="10761" width="3.7109375" style="272" customWidth="1"/>
    <col min="10762" max="10762" width="9.42578125" style="272" bestFit="1" customWidth="1"/>
    <col min="10763" max="11009" width="9.140625" style="272"/>
    <col min="11010" max="11010" width="13.7109375" style="272" customWidth="1"/>
    <col min="11011" max="11011" width="42.7109375" style="272" bestFit="1" customWidth="1"/>
    <col min="11012" max="11013" width="8.7109375" style="272" customWidth="1"/>
    <col min="11014" max="11016" width="10.7109375" style="272" customWidth="1"/>
    <col min="11017" max="11017" width="3.7109375" style="272" customWidth="1"/>
    <col min="11018" max="11018" width="9.42578125" style="272" bestFit="1" customWidth="1"/>
    <col min="11019" max="11265" width="9.140625" style="272"/>
    <col min="11266" max="11266" width="13.7109375" style="272" customWidth="1"/>
    <col min="11267" max="11267" width="42.7109375" style="272" bestFit="1" customWidth="1"/>
    <col min="11268" max="11269" width="8.7109375" style="272" customWidth="1"/>
    <col min="11270" max="11272" width="10.7109375" style="272" customWidth="1"/>
    <col min="11273" max="11273" width="3.7109375" style="272" customWidth="1"/>
    <col min="11274" max="11274" width="9.42578125" style="272" bestFit="1" customWidth="1"/>
    <col min="11275" max="11521" width="9.140625" style="272"/>
    <col min="11522" max="11522" width="13.7109375" style="272" customWidth="1"/>
    <col min="11523" max="11523" width="42.7109375" style="272" bestFit="1" customWidth="1"/>
    <col min="11524" max="11525" width="8.7109375" style="272" customWidth="1"/>
    <col min="11526" max="11528" width="10.7109375" style="272" customWidth="1"/>
    <col min="11529" max="11529" width="3.7109375" style="272" customWidth="1"/>
    <col min="11530" max="11530" width="9.42578125" style="272" bestFit="1" customWidth="1"/>
    <col min="11531" max="11777" width="9.140625" style="272"/>
    <col min="11778" max="11778" width="13.7109375" style="272" customWidth="1"/>
    <col min="11779" max="11779" width="42.7109375" style="272" bestFit="1" customWidth="1"/>
    <col min="11780" max="11781" width="8.7109375" style="272" customWidth="1"/>
    <col min="11782" max="11784" width="10.7109375" style="272" customWidth="1"/>
    <col min="11785" max="11785" width="3.7109375" style="272" customWidth="1"/>
    <col min="11786" max="11786" width="9.42578125" style="272" bestFit="1" customWidth="1"/>
    <col min="11787" max="12033" width="9.140625" style="272"/>
    <col min="12034" max="12034" width="13.7109375" style="272" customWidth="1"/>
    <col min="12035" max="12035" width="42.7109375" style="272" bestFit="1" customWidth="1"/>
    <col min="12036" max="12037" width="8.7109375" style="272" customWidth="1"/>
    <col min="12038" max="12040" width="10.7109375" style="272" customWidth="1"/>
    <col min="12041" max="12041" width="3.7109375" style="272" customWidth="1"/>
    <col min="12042" max="12042" width="9.42578125" style="272" bestFit="1" customWidth="1"/>
    <col min="12043" max="12289" width="9.140625" style="272"/>
    <col min="12290" max="12290" width="13.7109375" style="272" customWidth="1"/>
    <col min="12291" max="12291" width="42.7109375" style="272" bestFit="1" customWidth="1"/>
    <col min="12292" max="12293" width="8.7109375" style="272" customWidth="1"/>
    <col min="12294" max="12296" width="10.7109375" style="272" customWidth="1"/>
    <col min="12297" max="12297" width="3.7109375" style="272" customWidth="1"/>
    <col min="12298" max="12298" width="9.42578125" style="272" bestFit="1" customWidth="1"/>
    <col min="12299" max="12545" width="9.140625" style="272"/>
    <col min="12546" max="12546" width="13.7109375" style="272" customWidth="1"/>
    <col min="12547" max="12547" width="42.7109375" style="272" bestFit="1" customWidth="1"/>
    <col min="12548" max="12549" width="8.7109375" style="272" customWidth="1"/>
    <col min="12550" max="12552" width="10.7109375" style="272" customWidth="1"/>
    <col min="12553" max="12553" width="3.7109375" style="272" customWidth="1"/>
    <col min="12554" max="12554" width="9.42578125" style="272" bestFit="1" customWidth="1"/>
    <col min="12555" max="12801" width="9.140625" style="272"/>
    <col min="12802" max="12802" width="13.7109375" style="272" customWidth="1"/>
    <col min="12803" max="12803" width="42.7109375" style="272" bestFit="1" customWidth="1"/>
    <col min="12804" max="12805" width="8.7109375" style="272" customWidth="1"/>
    <col min="12806" max="12808" width="10.7109375" style="272" customWidth="1"/>
    <col min="12809" max="12809" width="3.7109375" style="272" customWidth="1"/>
    <col min="12810" max="12810" width="9.42578125" style="272" bestFit="1" customWidth="1"/>
    <col min="12811" max="13057" width="9.140625" style="272"/>
    <col min="13058" max="13058" width="13.7109375" style="272" customWidth="1"/>
    <col min="13059" max="13059" width="42.7109375" style="272" bestFit="1" customWidth="1"/>
    <col min="13060" max="13061" width="8.7109375" style="272" customWidth="1"/>
    <col min="13062" max="13064" width="10.7109375" style="272" customWidth="1"/>
    <col min="13065" max="13065" width="3.7109375" style="272" customWidth="1"/>
    <col min="13066" max="13066" width="9.42578125" style="272" bestFit="1" customWidth="1"/>
    <col min="13067" max="13313" width="9.140625" style="272"/>
    <col min="13314" max="13314" width="13.7109375" style="272" customWidth="1"/>
    <col min="13315" max="13315" width="42.7109375" style="272" bestFit="1" customWidth="1"/>
    <col min="13316" max="13317" width="8.7109375" style="272" customWidth="1"/>
    <col min="13318" max="13320" width="10.7109375" style="272" customWidth="1"/>
    <col min="13321" max="13321" width="3.7109375" style="272" customWidth="1"/>
    <col min="13322" max="13322" width="9.42578125" style="272" bestFit="1" customWidth="1"/>
    <col min="13323" max="13569" width="9.140625" style="272"/>
    <col min="13570" max="13570" width="13.7109375" style="272" customWidth="1"/>
    <col min="13571" max="13571" width="42.7109375" style="272" bestFit="1" customWidth="1"/>
    <col min="13572" max="13573" width="8.7109375" style="272" customWidth="1"/>
    <col min="13574" max="13576" width="10.7109375" style="272" customWidth="1"/>
    <col min="13577" max="13577" width="3.7109375" style="272" customWidth="1"/>
    <col min="13578" max="13578" width="9.42578125" style="272" bestFit="1" customWidth="1"/>
    <col min="13579" max="13825" width="9.140625" style="272"/>
    <col min="13826" max="13826" width="13.7109375" style="272" customWidth="1"/>
    <col min="13827" max="13827" width="42.7109375" style="272" bestFit="1" customWidth="1"/>
    <col min="13828" max="13829" width="8.7109375" style="272" customWidth="1"/>
    <col min="13830" max="13832" width="10.7109375" style="272" customWidth="1"/>
    <col min="13833" max="13833" width="3.7109375" style="272" customWidth="1"/>
    <col min="13834" max="13834" width="9.42578125" style="272" bestFit="1" customWidth="1"/>
    <col min="13835" max="14081" width="9.140625" style="272"/>
    <col min="14082" max="14082" width="13.7109375" style="272" customWidth="1"/>
    <col min="14083" max="14083" width="42.7109375" style="272" bestFit="1" customWidth="1"/>
    <col min="14084" max="14085" width="8.7109375" style="272" customWidth="1"/>
    <col min="14086" max="14088" width="10.7109375" style="272" customWidth="1"/>
    <col min="14089" max="14089" width="3.7109375" style="272" customWidth="1"/>
    <col min="14090" max="14090" width="9.42578125" style="272" bestFit="1" customWidth="1"/>
    <col min="14091" max="14337" width="9.140625" style="272"/>
    <col min="14338" max="14338" width="13.7109375" style="272" customWidth="1"/>
    <col min="14339" max="14339" width="42.7109375" style="272" bestFit="1" customWidth="1"/>
    <col min="14340" max="14341" width="8.7109375" style="272" customWidth="1"/>
    <col min="14342" max="14344" width="10.7109375" style="272" customWidth="1"/>
    <col min="14345" max="14345" width="3.7109375" style="272" customWidth="1"/>
    <col min="14346" max="14346" width="9.42578125" style="272" bestFit="1" customWidth="1"/>
    <col min="14347" max="14593" width="9.140625" style="272"/>
    <col min="14594" max="14594" width="13.7109375" style="272" customWidth="1"/>
    <col min="14595" max="14595" width="42.7109375" style="272" bestFit="1" customWidth="1"/>
    <col min="14596" max="14597" width="8.7109375" style="272" customWidth="1"/>
    <col min="14598" max="14600" width="10.7109375" style="272" customWidth="1"/>
    <col min="14601" max="14601" width="3.7109375" style="272" customWidth="1"/>
    <col min="14602" max="14602" width="9.42578125" style="272" bestFit="1" customWidth="1"/>
    <col min="14603" max="14849" width="9.140625" style="272"/>
    <col min="14850" max="14850" width="13.7109375" style="272" customWidth="1"/>
    <col min="14851" max="14851" width="42.7109375" style="272" bestFit="1" customWidth="1"/>
    <col min="14852" max="14853" width="8.7109375" style="272" customWidth="1"/>
    <col min="14854" max="14856" width="10.7109375" style="272" customWidth="1"/>
    <col min="14857" max="14857" width="3.7109375" style="272" customWidth="1"/>
    <col min="14858" max="14858" width="9.42578125" style="272" bestFit="1" customWidth="1"/>
    <col min="14859" max="15105" width="9.140625" style="272"/>
    <col min="15106" max="15106" width="13.7109375" style="272" customWidth="1"/>
    <col min="15107" max="15107" width="42.7109375" style="272" bestFit="1" customWidth="1"/>
    <col min="15108" max="15109" width="8.7109375" style="272" customWidth="1"/>
    <col min="15110" max="15112" width="10.7109375" style="272" customWidth="1"/>
    <col min="15113" max="15113" width="3.7109375" style="272" customWidth="1"/>
    <col min="15114" max="15114" width="9.42578125" style="272" bestFit="1" customWidth="1"/>
    <col min="15115" max="15361" width="9.140625" style="272"/>
    <col min="15362" max="15362" width="13.7109375" style="272" customWidth="1"/>
    <col min="15363" max="15363" width="42.7109375" style="272" bestFit="1" customWidth="1"/>
    <col min="15364" max="15365" width="8.7109375" style="272" customWidth="1"/>
    <col min="15366" max="15368" width="10.7109375" style="272" customWidth="1"/>
    <col min="15369" max="15369" width="3.7109375" style="272" customWidth="1"/>
    <col min="15370" max="15370" width="9.42578125" style="272" bestFit="1" customWidth="1"/>
    <col min="15371" max="15617" width="9.140625" style="272"/>
    <col min="15618" max="15618" width="13.7109375" style="272" customWidth="1"/>
    <col min="15619" max="15619" width="42.7109375" style="272" bestFit="1" customWidth="1"/>
    <col min="15620" max="15621" width="8.7109375" style="272" customWidth="1"/>
    <col min="15622" max="15624" width="10.7109375" style="272" customWidth="1"/>
    <col min="15625" max="15625" width="3.7109375" style="272" customWidth="1"/>
    <col min="15626" max="15626" width="9.42578125" style="272" bestFit="1" customWidth="1"/>
    <col min="15627" max="15873" width="9.140625" style="272"/>
    <col min="15874" max="15874" width="13.7109375" style="272" customWidth="1"/>
    <col min="15875" max="15875" width="42.7109375" style="272" bestFit="1" customWidth="1"/>
    <col min="15876" max="15877" width="8.7109375" style="272" customWidth="1"/>
    <col min="15878" max="15880" width="10.7109375" style="272" customWidth="1"/>
    <col min="15881" max="15881" width="3.7109375" style="272" customWidth="1"/>
    <col min="15882" max="15882" width="9.42578125" style="272" bestFit="1" customWidth="1"/>
    <col min="15883" max="16129" width="9.140625" style="272"/>
    <col min="16130" max="16130" width="13.7109375" style="272" customWidth="1"/>
    <col min="16131" max="16131" width="42.7109375" style="272" bestFit="1" customWidth="1"/>
    <col min="16132" max="16133" width="8.7109375" style="272" customWidth="1"/>
    <col min="16134" max="16136" width="10.7109375" style="272" customWidth="1"/>
    <col min="16137" max="16137" width="3.7109375" style="272" customWidth="1"/>
    <col min="16138" max="16138" width="9.42578125" style="272" bestFit="1" customWidth="1"/>
    <col min="16139" max="16384" width="9.140625" style="272"/>
  </cols>
  <sheetData>
    <row r="1" spans="2:12" ht="15.75" thickBot="1" x14ac:dyDescent="0.3">
      <c r="C1" s="3"/>
      <c r="D1" s="4"/>
    </row>
    <row r="2" spans="2:12" x14ac:dyDescent="0.25">
      <c r="B2" s="376" t="s">
        <v>175</v>
      </c>
      <c r="C2" s="366" t="s">
        <v>279</v>
      </c>
      <c r="D2" s="378"/>
      <c r="E2" s="378"/>
      <c r="F2" s="379"/>
      <c r="L2" s="101"/>
    </row>
    <row r="3" spans="2:12" ht="15.75" thickBot="1" x14ac:dyDescent="0.3">
      <c r="B3" s="377"/>
      <c r="C3" s="380"/>
      <c r="D3" s="381"/>
      <c r="E3" s="381"/>
      <c r="F3" s="382"/>
    </row>
    <row r="4" spans="2:12" x14ac:dyDescent="0.25">
      <c r="C4" s="380"/>
      <c r="D4" s="381"/>
      <c r="E4" s="381"/>
      <c r="F4" s="382"/>
    </row>
    <row r="5" spans="2:12" x14ac:dyDescent="0.25">
      <c r="C5" s="380"/>
      <c r="D5" s="381"/>
      <c r="E5" s="381"/>
      <c r="F5" s="382"/>
    </row>
    <row r="6" spans="2:12" x14ac:dyDescent="0.25">
      <c r="C6" s="380"/>
      <c r="D6" s="381"/>
      <c r="E6" s="381"/>
      <c r="F6" s="382"/>
    </row>
    <row r="7" spans="2:12" x14ac:dyDescent="0.25">
      <c r="C7" s="380"/>
      <c r="D7" s="381"/>
      <c r="E7" s="381"/>
      <c r="F7" s="382"/>
    </row>
    <row r="8" spans="2:12" x14ac:dyDescent="0.25">
      <c r="C8" s="380"/>
      <c r="D8" s="381"/>
      <c r="E8" s="381"/>
      <c r="F8" s="382"/>
    </row>
    <row r="9" spans="2:12" x14ac:dyDescent="0.25">
      <c r="C9" s="380"/>
      <c r="D9" s="381"/>
      <c r="E9" s="381"/>
      <c r="F9" s="382"/>
    </row>
    <row r="10" spans="2:12" x14ac:dyDescent="0.25">
      <c r="C10" s="380"/>
      <c r="D10" s="381"/>
      <c r="E10" s="381"/>
      <c r="F10" s="382"/>
    </row>
    <row r="11" spans="2:12" x14ac:dyDescent="0.25">
      <c r="C11" s="380"/>
      <c r="D11" s="381"/>
      <c r="E11" s="381"/>
      <c r="F11" s="382"/>
    </row>
    <row r="12" spans="2:12" x14ac:dyDescent="0.25">
      <c r="C12" s="380"/>
      <c r="D12" s="381"/>
      <c r="E12" s="381"/>
      <c r="F12" s="382"/>
    </row>
    <row r="13" spans="2:12" x14ac:dyDescent="0.25">
      <c r="C13" s="383"/>
      <c r="D13" s="384"/>
      <c r="E13" s="384"/>
      <c r="F13" s="385"/>
    </row>
    <row r="14" spans="2:12" ht="15.75" thickBot="1" x14ac:dyDescent="0.3"/>
    <row r="15" spans="2:12" s="8" customFormat="1" ht="13.5" thickBot="1" x14ac:dyDescent="0.25">
      <c r="C15" s="8" t="s">
        <v>0</v>
      </c>
      <c r="D15" s="9"/>
      <c r="E15" s="10"/>
      <c r="F15" s="11" t="s">
        <v>1</v>
      </c>
      <c r="G15" s="12">
        <v>1</v>
      </c>
      <c r="H15" s="10"/>
    </row>
    <row r="16" spans="2:12" ht="15.75" thickBot="1" x14ac:dyDescent="0.3">
      <c r="C16" s="8"/>
      <c r="F16" s="11"/>
      <c r="G16" s="12"/>
    </row>
    <row r="17" spans="2:13" ht="15.75" thickBot="1" x14ac:dyDescent="0.3">
      <c r="C17" s="8"/>
      <c r="F17" s="11"/>
      <c r="G17" s="12"/>
    </row>
    <row r="18" spans="2:13" ht="15.75" thickBot="1" x14ac:dyDescent="0.3"/>
    <row r="19" spans="2:13" s="18" customFormat="1" ht="12.75" x14ac:dyDescent="0.2">
      <c r="B19" s="13" t="s">
        <v>2</v>
      </c>
      <c r="C19" s="14" t="s">
        <v>3</v>
      </c>
      <c r="D19" s="14" t="s">
        <v>4</v>
      </c>
      <c r="E19" s="15" t="s">
        <v>5</v>
      </c>
      <c r="F19" s="15" t="s">
        <v>6</v>
      </c>
      <c r="G19" s="15" t="s">
        <v>7</v>
      </c>
      <c r="H19" s="15" t="s">
        <v>8</v>
      </c>
    </row>
    <row r="20" spans="2:13" s="18" customFormat="1" ht="13.5" thickBot="1" x14ac:dyDescent="0.25">
      <c r="B20" s="19" t="s">
        <v>9</v>
      </c>
      <c r="C20" s="20"/>
      <c r="D20" s="20"/>
      <c r="E20" s="21"/>
      <c r="F20" s="21"/>
      <c r="G20" s="21"/>
      <c r="H20" s="21"/>
    </row>
    <row r="21" spans="2:13" s="18" customFormat="1" ht="13.5" thickBot="1" x14ac:dyDescent="0.25">
      <c r="B21" s="95"/>
      <c r="C21" s="25" t="s">
        <v>13</v>
      </c>
      <c r="D21" s="26"/>
      <c r="E21" s="27"/>
      <c r="F21" s="27"/>
      <c r="G21" s="27"/>
      <c r="H21" s="29"/>
    </row>
    <row r="22" spans="2:13" s="119" customFormat="1" ht="12.75" x14ac:dyDescent="0.2">
      <c r="B22" s="159"/>
      <c r="C22" s="114"/>
      <c r="D22" s="115"/>
      <c r="E22" s="116"/>
      <c r="F22" s="116"/>
      <c r="G22" s="117"/>
      <c r="H22" s="118"/>
    </row>
    <row r="23" spans="2:13" s="126" customFormat="1" x14ac:dyDescent="0.25">
      <c r="B23" s="121"/>
      <c r="C23" s="121"/>
      <c r="D23" s="122"/>
      <c r="E23" s="123"/>
      <c r="F23" s="123"/>
      <c r="G23" s="124"/>
      <c r="H23" s="125"/>
      <c r="J23" s="39"/>
      <c r="K23" s="40"/>
      <c r="L23" s="127"/>
      <c r="M23" s="127"/>
    </row>
    <row r="24" spans="2:13" x14ac:dyDescent="0.25">
      <c r="B24" s="46"/>
      <c r="C24" s="128"/>
      <c r="D24" s="129"/>
      <c r="E24" s="130"/>
      <c r="F24" s="130"/>
      <c r="G24" s="131"/>
      <c r="H24" s="132"/>
      <c r="J24" s="45"/>
    </row>
    <row r="25" spans="2:13" x14ac:dyDescent="0.25">
      <c r="B25" s="46"/>
      <c r="C25" s="46"/>
      <c r="D25" s="129"/>
      <c r="E25" s="133"/>
      <c r="F25" s="133"/>
      <c r="G25" s="131"/>
      <c r="H25" s="132"/>
      <c r="J25" s="45"/>
    </row>
    <row r="26" spans="2:13" ht="15.75" thickBot="1" x14ac:dyDescent="0.3">
      <c r="B26" s="96"/>
      <c r="C26" s="50"/>
      <c r="D26" s="51"/>
      <c r="E26" s="134"/>
      <c r="F26" s="134"/>
      <c r="G26" s="134"/>
      <c r="H26" s="135"/>
    </row>
    <row r="27" spans="2:13" ht="15.75" thickBot="1" x14ac:dyDescent="0.3">
      <c r="B27" s="97"/>
      <c r="C27" s="56" t="s">
        <v>14</v>
      </c>
      <c r="D27" s="57"/>
      <c r="E27" s="136"/>
      <c r="F27" s="136"/>
      <c r="G27" s="60" t="s">
        <v>15</v>
      </c>
      <c r="H27" s="12">
        <f>SUM(H22:H26)</f>
        <v>0</v>
      </c>
    </row>
    <row r="28" spans="2:13" ht="15.75" thickBot="1" x14ac:dyDescent="0.3">
      <c r="B28" s="97"/>
      <c r="C28" s="50"/>
      <c r="D28" s="61"/>
      <c r="E28" s="137"/>
      <c r="F28" s="137"/>
      <c r="G28" s="137"/>
      <c r="H28" s="138"/>
    </row>
    <row r="29" spans="2:13" ht="15.75" thickBot="1" x14ac:dyDescent="0.3">
      <c r="B29" s="98"/>
      <c r="C29" s="25" t="s">
        <v>16</v>
      </c>
      <c r="D29" s="61"/>
      <c r="E29" s="137"/>
      <c r="F29" s="137"/>
      <c r="G29" s="137"/>
      <c r="H29" s="138"/>
    </row>
    <row r="30" spans="2:13" s="270" customFormat="1" x14ac:dyDescent="0.25">
      <c r="B30" s="99"/>
      <c r="C30" s="67"/>
      <c r="D30" s="68"/>
      <c r="E30" s="139"/>
      <c r="F30" s="139"/>
      <c r="G30" s="139"/>
      <c r="H30" s="140"/>
    </row>
    <row r="31" spans="2:13" s="270" customFormat="1" x14ac:dyDescent="0.25">
      <c r="B31" s="74"/>
      <c r="C31" s="74"/>
      <c r="D31" s="75"/>
      <c r="E31" s="142"/>
      <c r="F31" s="142"/>
      <c r="G31" s="124"/>
      <c r="H31" s="125"/>
    </row>
    <row r="32" spans="2:13" s="270" customFormat="1" x14ac:dyDescent="0.25">
      <c r="B32" s="74"/>
      <c r="C32" s="74"/>
      <c r="D32" s="75"/>
      <c r="E32" s="142"/>
      <c r="F32" s="142"/>
      <c r="G32" s="124"/>
      <c r="H32" s="125"/>
    </row>
    <row r="33" spans="2:10" s="270" customFormat="1" x14ac:dyDescent="0.25">
      <c r="B33" s="74"/>
      <c r="C33" s="74"/>
      <c r="D33" s="75"/>
      <c r="E33" s="142"/>
      <c r="F33" s="142"/>
      <c r="G33" s="142"/>
      <c r="H33" s="125"/>
    </row>
    <row r="34" spans="2:10" s="270" customFormat="1" x14ac:dyDescent="0.25">
      <c r="B34" s="74"/>
      <c r="C34" s="74"/>
      <c r="D34" s="75"/>
      <c r="E34" s="142"/>
      <c r="F34" s="142"/>
      <c r="G34" s="124"/>
      <c r="H34" s="125"/>
    </row>
    <row r="35" spans="2:10" s="270" customFormat="1" x14ac:dyDescent="0.25">
      <c r="B35" s="74"/>
      <c r="C35" s="74"/>
      <c r="D35" s="75"/>
      <c r="E35" s="142"/>
      <c r="F35" s="142"/>
      <c r="G35" s="124"/>
      <c r="H35" s="125"/>
    </row>
    <row r="36" spans="2:10" x14ac:dyDescent="0.25">
      <c r="B36" s="46"/>
      <c r="C36" s="46"/>
      <c r="D36" s="78"/>
      <c r="E36" s="133"/>
      <c r="F36" s="133"/>
      <c r="G36" s="133"/>
      <c r="H36" s="132"/>
    </row>
    <row r="37" spans="2:10" ht="15.75" thickBot="1" x14ac:dyDescent="0.3">
      <c r="B37" s="96"/>
      <c r="C37" s="50"/>
      <c r="D37" s="79"/>
      <c r="E37" s="143"/>
      <c r="F37" s="143"/>
      <c r="G37" s="131"/>
      <c r="H37" s="144"/>
      <c r="J37" s="45"/>
    </row>
    <row r="38" spans="2:10" ht="15.75" thickBot="1" x14ac:dyDescent="0.3">
      <c r="B38" s="97"/>
      <c r="C38" s="56" t="s">
        <v>17</v>
      </c>
      <c r="D38" s="57"/>
      <c r="E38" s="136"/>
      <c r="F38" s="136"/>
      <c r="G38" s="60" t="s">
        <v>15</v>
      </c>
      <c r="H38" s="12">
        <f>SUM(H30:H37)</f>
        <v>0</v>
      </c>
    </row>
    <row r="39" spans="2:10" ht="15.75" thickBot="1" x14ac:dyDescent="0.3">
      <c r="B39" s="97"/>
      <c r="C39" s="50"/>
      <c r="D39" s="61"/>
      <c r="E39" s="137"/>
      <c r="F39" s="137"/>
      <c r="G39" s="137"/>
      <c r="H39" s="138"/>
    </row>
    <row r="40" spans="2:10" ht="15.75" thickBot="1" x14ac:dyDescent="0.3">
      <c r="B40" s="98"/>
      <c r="C40" s="25" t="s">
        <v>18</v>
      </c>
      <c r="D40" s="61"/>
      <c r="E40" s="137"/>
      <c r="F40" s="137"/>
      <c r="G40" s="137"/>
      <c r="H40" s="138"/>
    </row>
    <row r="41" spans="2:10" ht="178.5" x14ac:dyDescent="0.25">
      <c r="B41" s="224" t="str">
        <f>'ANAS 2015'!B21</f>
        <v>SIC.04.01.001.b</v>
      </c>
      <c r="C41" s="257" t="str">
        <f>'ANAS 2015'!C21</f>
        <v xml:space="preserve">SEGNALETICA ORIZZONTALE CON VERNICE RIFRANGENTE A BASE SOLVENTE 
esecuzione di segnaletica orizzontale di nuovo impianto costituita da strisce rifrangenti longitudinali o trasversali rette o curve, semplici o affiancate, continue o discontinue, eseguita con vernice a solvente, di qualsiasi colore, premiscelata con perline di vetro.
Compreso ogni onere per nolo di attrezzature, forniture di materiale, tracciamento, anche in presenza di traffico, la pulizia e la preparazione dalle zone di impianto prima della posa, l'installazione ed il mantenimento della segnaletica di cantiere regolamentare, il pilotaggio del traffico ed ogni altro onere per un lavoro eseguito a perfetta regola d'arte.
Le caratteristiche fotometriche, colorimetriche e di resistenza al derapaggio dovranno essere conformi alle prescrizioni generali previste dalla norma UNI EN 1436/98 e a quanto riportato nelle norme tecniche del capitolato speciale d'appalto e dovranno essere mantenute per l'intera durata della fase di lavoro al fine di garantire la sicurezza dei lavoratori.
Per ogni metro lineare effettivamente ricoperto 
-PER STRISCE CONTINUE E DISCONTINUE DA CENTIMETRI 15 </v>
      </c>
      <c r="D41" s="234" t="str">
        <f>'ANAS 2015'!D21</f>
        <v xml:space="preserve">m </v>
      </c>
      <c r="E41" s="249">
        <f>36+108+36</f>
        <v>180</v>
      </c>
      <c r="F41" s="249">
        <f>'ANAS 2015'!E21</f>
        <v>0.4</v>
      </c>
      <c r="G41" s="251">
        <f>E41/$G$15</f>
        <v>180</v>
      </c>
      <c r="H41" s="252">
        <f>G41*F41</f>
        <v>72</v>
      </c>
      <c r="J41" s="45"/>
    </row>
    <row r="42" spans="2:10" ht="77.25" thickBot="1" x14ac:dyDescent="0.3">
      <c r="B42" s="224" t="str">
        <f>'ANAS 2015'!B22</f>
        <v xml:space="preserve">SIC.04.01.005.a </v>
      </c>
      <c r="C42" s="257" t="str">
        <f>'ANAS 2015'!C22</f>
        <v xml:space="preserve">CANCELLAZIONE DI SEGNALETICA ORIZZONTALE CON IMPIEGO DI ATTREZZATURA ABRASIVA 
compreso carico, trasporto a rifiuto e scarico in idonee discariche di raccolta del materiale di risulta ed ogni altro onere e magistero per dare il lavoro compiuto a perfetta regola d'arte. Per ogni metro lineare effettivamente cancellato
-PER STRISCE CONTINUE E DISCONTINUE </v>
      </c>
      <c r="D42" s="239" t="str">
        <f>'ANAS 2015'!D22</f>
        <v xml:space="preserve">m </v>
      </c>
      <c r="E42" s="253">
        <f>E41</f>
        <v>180</v>
      </c>
      <c r="F42" s="258">
        <f>'ANAS 2015'!E22</f>
        <v>1.8</v>
      </c>
      <c r="G42" s="255">
        <f>E42/$G$15</f>
        <v>180</v>
      </c>
      <c r="H42" s="256">
        <f>G42*F42</f>
        <v>324</v>
      </c>
      <c r="J42" s="45"/>
    </row>
    <row r="43" spans="2:10" ht="15.75" thickBot="1" x14ac:dyDescent="0.3">
      <c r="B43" s="97"/>
      <c r="C43" s="56" t="s">
        <v>22</v>
      </c>
      <c r="D43" s="57"/>
      <c r="E43" s="136"/>
      <c r="F43" s="136"/>
      <c r="G43" s="60" t="s">
        <v>15</v>
      </c>
      <c r="H43" s="12">
        <f>SUM(H41:H42)</f>
        <v>396</v>
      </c>
    </row>
    <row r="44" spans="2:10" ht="15.75" thickBot="1" x14ac:dyDescent="0.3">
      <c r="C44" s="87"/>
      <c r="D44" s="88"/>
      <c r="E44" s="147"/>
      <c r="F44" s="147"/>
      <c r="G44" s="148"/>
      <c r="H44" s="148"/>
    </row>
    <row r="45" spans="2:10" ht="15.75" thickBot="1" x14ac:dyDescent="0.3">
      <c r="C45" s="91"/>
      <c r="D45" s="91"/>
      <c r="E45" s="91"/>
      <c r="F45" s="91" t="s">
        <v>23</v>
      </c>
      <c r="G45" s="92" t="s">
        <v>15</v>
      </c>
      <c r="H45" s="12">
        <f>H43+H38+H27</f>
        <v>396</v>
      </c>
    </row>
  </sheetData>
  <mergeCells count="2">
    <mergeCell ref="B2:B3"/>
    <mergeCell ref="C2:F13"/>
  </mergeCells>
  <pageMargins left="0.7" right="0.7" top="0.75" bottom="0.75" header="0.3" footer="0.3"/>
  <pageSetup paperSize="9" scale="59" orientation="portrait" r:id="rId1"/>
  <colBreaks count="2" manualBreakCount="2">
    <brk id="1" max="1048575" man="1"/>
    <brk id="8" max="57"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B1:M48"/>
  <sheetViews>
    <sheetView view="pageBreakPreview" topLeftCell="A34" zoomScale="85" zoomScaleNormal="85" zoomScaleSheetLayoutView="85" workbookViewId="0">
      <selection activeCell="C43" sqref="C43"/>
    </sheetView>
  </sheetViews>
  <sheetFormatPr defaultRowHeight="15" x14ac:dyDescent="0.25"/>
  <cols>
    <col min="1" max="1" width="3.7109375" style="272" customWidth="1"/>
    <col min="2" max="2" width="15.7109375" style="101" customWidth="1"/>
    <col min="3" max="3" width="80.7109375" style="272" customWidth="1"/>
    <col min="4" max="4" width="8.7109375" style="6" customWidth="1"/>
    <col min="5" max="5" width="8.7109375" style="112" customWidth="1"/>
    <col min="6" max="6" width="11.140625" style="112" customWidth="1"/>
    <col min="7" max="7" width="11.28515625" style="112" bestFit="1" customWidth="1"/>
    <col min="8" max="8" width="10.140625" style="112" bestFit="1" customWidth="1"/>
    <col min="9" max="9" width="3.7109375" style="272" customWidth="1"/>
    <col min="10" max="257" width="9.140625" style="272"/>
    <col min="258" max="258" width="13.7109375" style="272" customWidth="1"/>
    <col min="259" max="259" width="42.7109375" style="272" customWidth="1"/>
    <col min="260" max="261" width="8.7109375" style="272" customWidth="1"/>
    <col min="262" max="262" width="11.140625" style="272" customWidth="1"/>
    <col min="263" max="263" width="11.28515625" style="272" bestFit="1" customWidth="1"/>
    <col min="264" max="264" width="10.140625" style="272" bestFit="1" customWidth="1"/>
    <col min="265" max="265" width="3.7109375" style="272" customWidth="1"/>
    <col min="266" max="513" width="9.140625" style="272"/>
    <col min="514" max="514" width="13.7109375" style="272" customWidth="1"/>
    <col min="515" max="515" width="42.7109375" style="272" customWidth="1"/>
    <col min="516" max="517" width="8.7109375" style="272" customWidth="1"/>
    <col min="518" max="518" width="11.140625" style="272" customWidth="1"/>
    <col min="519" max="519" width="11.28515625" style="272" bestFit="1" customWidth="1"/>
    <col min="520" max="520" width="10.140625" style="272" bestFit="1" customWidth="1"/>
    <col min="521" max="521" width="3.7109375" style="272" customWidth="1"/>
    <col min="522" max="769" width="9.140625" style="272"/>
    <col min="770" max="770" width="13.7109375" style="272" customWidth="1"/>
    <col min="771" max="771" width="42.7109375" style="272" customWidth="1"/>
    <col min="772" max="773" width="8.7109375" style="272" customWidth="1"/>
    <col min="774" max="774" width="11.140625" style="272" customWidth="1"/>
    <col min="775" max="775" width="11.28515625" style="272" bestFit="1" customWidth="1"/>
    <col min="776" max="776" width="10.140625" style="272" bestFit="1" customWidth="1"/>
    <col min="777" max="777" width="3.7109375" style="272" customWidth="1"/>
    <col min="778" max="1025" width="9.140625" style="272"/>
    <col min="1026" max="1026" width="13.7109375" style="272" customWidth="1"/>
    <col min="1027" max="1027" width="42.7109375" style="272" customWidth="1"/>
    <col min="1028" max="1029" width="8.7109375" style="272" customWidth="1"/>
    <col min="1030" max="1030" width="11.140625" style="272" customWidth="1"/>
    <col min="1031" max="1031" width="11.28515625" style="272" bestFit="1" customWidth="1"/>
    <col min="1032" max="1032" width="10.140625" style="272" bestFit="1" customWidth="1"/>
    <col min="1033" max="1033" width="3.7109375" style="272" customWidth="1"/>
    <col min="1034" max="1281" width="9.140625" style="272"/>
    <col min="1282" max="1282" width="13.7109375" style="272" customWidth="1"/>
    <col min="1283" max="1283" width="42.7109375" style="272" customWidth="1"/>
    <col min="1284" max="1285" width="8.7109375" style="272" customWidth="1"/>
    <col min="1286" max="1286" width="11.140625" style="272" customWidth="1"/>
    <col min="1287" max="1287" width="11.28515625" style="272" bestFit="1" customWidth="1"/>
    <col min="1288" max="1288" width="10.140625" style="272" bestFit="1" customWidth="1"/>
    <col min="1289" max="1289" width="3.7109375" style="272" customWidth="1"/>
    <col min="1290" max="1537" width="9.140625" style="272"/>
    <col min="1538" max="1538" width="13.7109375" style="272" customWidth="1"/>
    <col min="1539" max="1539" width="42.7109375" style="272" customWidth="1"/>
    <col min="1540" max="1541" width="8.7109375" style="272" customWidth="1"/>
    <col min="1542" max="1542" width="11.140625" style="272" customWidth="1"/>
    <col min="1543" max="1543" width="11.28515625" style="272" bestFit="1" customWidth="1"/>
    <col min="1544" max="1544" width="10.140625" style="272" bestFit="1" customWidth="1"/>
    <col min="1545" max="1545" width="3.7109375" style="272" customWidth="1"/>
    <col min="1546" max="1793" width="9.140625" style="272"/>
    <col min="1794" max="1794" width="13.7109375" style="272" customWidth="1"/>
    <col min="1795" max="1795" width="42.7109375" style="272" customWidth="1"/>
    <col min="1796" max="1797" width="8.7109375" style="272" customWidth="1"/>
    <col min="1798" max="1798" width="11.140625" style="272" customWidth="1"/>
    <col min="1799" max="1799" width="11.28515625" style="272" bestFit="1" customWidth="1"/>
    <col min="1800" max="1800" width="10.140625" style="272" bestFit="1" customWidth="1"/>
    <col min="1801" max="1801" width="3.7109375" style="272" customWidth="1"/>
    <col min="1802" max="2049" width="9.140625" style="272"/>
    <col min="2050" max="2050" width="13.7109375" style="272" customWidth="1"/>
    <col min="2051" max="2051" width="42.7109375" style="272" customWidth="1"/>
    <col min="2052" max="2053" width="8.7109375" style="272" customWidth="1"/>
    <col min="2054" max="2054" width="11.140625" style="272" customWidth="1"/>
    <col min="2055" max="2055" width="11.28515625" style="272" bestFit="1" customWidth="1"/>
    <col min="2056" max="2056" width="10.140625" style="272" bestFit="1" customWidth="1"/>
    <col min="2057" max="2057" width="3.7109375" style="272" customWidth="1"/>
    <col min="2058" max="2305" width="9.140625" style="272"/>
    <col min="2306" max="2306" width="13.7109375" style="272" customWidth="1"/>
    <col min="2307" max="2307" width="42.7109375" style="272" customWidth="1"/>
    <col min="2308" max="2309" width="8.7109375" style="272" customWidth="1"/>
    <col min="2310" max="2310" width="11.140625" style="272" customWidth="1"/>
    <col min="2311" max="2311" width="11.28515625" style="272" bestFit="1" customWidth="1"/>
    <col min="2312" max="2312" width="10.140625" style="272" bestFit="1" customWidth="1"/>
    <col min="2313" max="2313" width="3.7109375" style="272" customWidth="1"/>
    <col min="2314" max="2561" width="9.140625" style="272"/>
    <col min="2562" max="2562" width="13.7109375" style="272" customWidth="1"/>
    <col min="2563" max="2563" width="42.7109375" style="272" customWidth="1"/>
    <col min="2564" max="2565" width="8.7109375" style="272" customWidth="1"/>
    <col min="2566" max="2566" width="11.140625" style="272" customWidth="1"/>
    <col min="2567" max="2567" width="11.28515625" style="272" bestFit="1" customWidth="1"/>
    <col min="2568" max="2568" width="10.140625" style="272" bestFit="1" customWidth="1"/>
    <col min="2569" max="2569" width="3.7109375" style="272" customWidth="1"/>
    <col min="2570" max="2817" width="9.140625" style="272"/>
    <col min="2818" max="2818" width="13.7109375" style="272" customWidth="1"/>
    <col min="2819" max="2819" width="42.7109375" style="272" customWidth="1"/>
    <col min="2820" max="2821" width="8.7109375" style="272" customWidth="1"/>
    <col min="2822" max="2822" width="11.140625" style="272" customWidth="1"/>
    <col min="2823" max="2823" width="11.28515625" style="272" bestFit="1" customWidth="1"/>
    <col min="2824" max="2824" width="10.140625" style="272" bestFit="1" customWidth="1"/>
    <col min="2825" max="2825" width="3.7109375" style="272" customWidth="1"/>
    <col min="2826" max="3073" width="9.140625" style="272"/>
    <col min="3074" max="3074" width="13.7109375" style="272" customWidth="1"/>
    <col min="3075" max="3075" width="42.7109375" style="272" customWidth="1"/>
    <col min="3076" max="3077" width="8.7109375" style="272" customWidth="1"/>
    <col min="3078" max="3078" width="11.140625" style="272" customWidth="1"/>
    <col min="3079" max="3079" width="11.28515625" style="272" bestFit="1" customWidth="1"/>
    <col min="3080" max="3080" width="10.140625" style="272" bestFit="1" customWidth="1"/>
    <col min="3081" max="3081" width="3.7109375" style="272" customWidth="1"/>
    <col min="3082" max="3329" width="9.140625" style="272"/>
    <col min="3330" max="3330" width="13.7109375" style="272" customWidth="1"/>
    <col min="3331" max="3331" width="42.7109375" style="272" customWidth="1"/>
    <col min="3332" max="3333" width="8.7109375" style="272" customWidth="1"/>
    <col min="3334" max="3334" width="11.140625" style="272" customWidth="1"/>
    <col min="3335" max="3335" width="11.28515625" style="272" bestFit="1" customWidth="1"/>
    <col min="3336" max="3336" width="10.140625" style="272" bestFit="1" customWidth="1"/>
    <col min="3337" max="3337" width="3.7109375" style="272" customWidth="1"/>
    <col min="3338" max="3585" width="9.140625" style="272"/>
    <col min="3586" max="3586" width="13.7109375" style="272" customWidth="1"/>
    <col min="3587" max="3587" width="42.7109375" style="272" customWidth="1"/>
    <col min="3588" max="3589" width="8.7109375" style="272" customWidth="1"/>
    <col min="3590" max="3590" width="11.140625" style="272" customWidth="1"/>
    <col min="3591" max="3591" width="11.28515625" style="272" bestFit="1" customWidth="1"/>
    <col min="3592" max="3592" width="10.140625" style="272" bestFit="1" customWidth="1"/>
    <col min="3593" max="3593" width="3.7109375" style="272" customWidth="1"/>
    <col min="3594" max="3841" width="9.140625" style="272"/>
    <col min="3842" max="3842" width="13.7109375" style="272" customWidth="1"/>
    <col min="3843" max="3843" width="42.7109375" style="272" customWidth="1"/>
    <col min="3844" max="3845" width="8.7109375" style="272" customWidth="1"/>
    <col min="3846" max="3846" width="11.140625" style="272" customWidth="1"/>
    <col min="3847" max="3847" width="11.28515625" style="272" bestFit="1" customWidth="1"/>
    <col min="3848" max="3848" width="10.140625" style="272" bestFit="1" customWidth="1"/>
    <col min="3849" max="3849" width="3.7109375" style="272" customWidth="1"/>
    <col min="3850" max="4097" width="9.140625" style="272"/>
    <col min="4098" max="4098" width="13.7109375" style="272" customWidth="1"/>
    <col min="4099" max="4099" width="42.7109375" style="272" customWidth="1"/>
    <col min="4100" max="4101" width="8.7109375" style="272" customWidth="1"/>
    <col min="4102" max="4102" width="11.140625" style="272" customWidth="1"/>
    <col min="4103" max="4103" width="11.28515625" style="272" bestFit="1" customWidth="1"/>
    <col min="4104" max="4104" width="10.140625" style="272" bestFit="1" customWidth="1"/>
    <col min="4105" max="4105" width="3.7109375" style="272" customWidth="1"/>
    <col min="4106" max="4353" width="9.140625" style="272"/>
    <col min="4354" max="4354" width="13.7109375" style="272" customWidth="1"/>
    <col min="4355" max="4355" width="42.7109375" style="272" customWidth="1"/>
    <col min="4356" max="4357" width="8.7109375" style="272" customWidth="1"/>
    <col min="4358" max="4358" width="11.140625" style="272" customWidth="1"/>
    <col min="4359" max="4359" width="11.28515625" style="272" bestFit="1" customWidth="1"/>
    <col min="4360" max="4360" width="10.140625" style="272" bestFit="1" customWidth="1"/>
    <col min="4361" max="4361" width="3.7109375" style="272" customWidth="1"/>
    <col min="4362" max="4609" width="9.140625" style="272"/>
    <col min="4610" max="4610" width="13.7109375" style="272" customWidth="1"/>
    <col min="4611" max="4611" width="42.7109375" style="272" customWidth="1"/>
    <col min="4612" max="4613" width="8.7109375" style="272" customWidth="1"/>
    <col min="4614" max="4614" width="11.140625" style="272" customWidth="1"/>
    <col min="4615" max="4615" width="11.28515625" style="272" bestFit="1" customWidth="1"/>
    <col min="4616" max="4616" width="10.140625" style="272" bestFit="1" customWidth="1"/>
    <col min="4617" max="4617" width="3.7109375" style="272" customWidth="1"/>
    <col min="4618" max="4865" width="9.140625" style="272"/>
    <col min="4866" max="4866" width="13.7109375" style="272" customWidth="1"/>
    <col min="4867" max="4867" width="42.7109375" style="272" customWidth="1"/>
    <col min="4868" max="4869" width="8.7109375" style="272" customWidth="1"/>
    <col min="4870" max="4870" width="11.140625" style="272" customWidth="1"/>
    <col min="4871" max="4871" width="11.28515625" style="272" bestFit="1" customWidth="1"/>
    <col min="4872" max="4872" width="10.140625" style="272" bestFit="1" customWidth="1"/>
    <col min="4873" max="4873" width="3.7109375" style="272" customWidth="1"/>
    <col min="4874" max="5121" width="9.140625" style="272"/>
    <col min="5122" max="5122" width="13.7109375" style="272" customWidth="1"/>
    <col min="5123" max="5123" width="42.7109375" style="272" customWidth="1"/>
    <col min="5124" max="5125" width="8.7109375" style="272" customWidth="1"/>
    <col min="5126" max="5126" width="11.140625" style="272" customWidth="1"/>
    <col min="5127" max="5127" width="11.28515625" style="272" bestFit="1" customWidth="1"/>
    <col min="5128" max="5128" width="10.140625" style="272" bestFit="1" customWidth="1"/>
    <col min="5129" max="5129" width="3.7109375" style="272" customWidth="1"/>
    <col min="5130" max="5377" width="9.140625" style="272"/>
    <col min="5378" max="5378" width="13.7109375" style="272" customWidth="1"/>
    <col min="5379" max="5379" width="42.7109375" style="272" customWidth="1"/>
    <col min="5380" max="5381" width="8.7109375" style="272" customWidth="1"/>
    <col min="5382" max="5382" width="11.140625" style="272" customWidth="1"/>
    <col min="5383" max="5383" width="11.28515625" style="272" bestFit="1" customWidth="1"/>
    <col min="5384" max="5384" width="10.140625" style="272" bestFit="1" customWidth="1"/>
    <col min="5385" max="5385" width="3.7109375" style="272" customWidth="1"/>
    <col min="5386" max="5633" width="9.140625" style="272"/>
    <col min="5634" max="5634" width="13.7109375" style="272" customWidth="1"/>
    <col min="5635" max="5635" width="42.7109375" style="272" customWidth="1"/>
    <col min="5636" max="5637" width="8.7109375" style="272" customWidth="1"/>
    <col min="5638" max="5638" width="11.140625" style="272" customWidth="1"/>
    <col min="5639" max="5639" width="11.28515625" style="272" bestFit="1" customWidth="1"/>
    <col min="5640" max="5640" width="10.140625" style="272" bestFit="1" customWidth="1"/>
    <col min="5641" max="5641" width="3.7109375" style="272" customWidth="1"/>
    <col min="5642" max="5889" width="9.140625" style="272"/>
    <col min="5890" max="5890" width="13.7109375" style="272" customWidth="1"/>
    <col min="5891" max="5891" width="42.7109375" style="272" customWidth="1"/>
    <col min="5892" max="5893" width="8.7109375" style="272" customWidth="1"/>
    <col min="5894" max="5894" width="11.140625" style="272" customWidth="1"/>
    <col min="5895" max="5895" width="11.28515625" style="272" bestFit="1" customWidth="1"/>
    <col min="5896" max="5896" width="10.140625" style="272" bestFit="1" customWidth="1"/>
    <col min="5897" max="5897" width="3.7109375" style="272" customWidth="1"/>
    <col min="5898" max="6145" width="9.140625" style="272"/>
    <col min="6146" max="6146" width="13.7109375" style="272" customWidth="1"/>
    <col min="6147" max="6147" width="42.7109375" style="272" customWidth="1"/>
    <col min="6148" max="6149" width="8.7109375" style="272" customWidth="1"/>
    <col min="6150" max="6150" width="11.140625" style="272" customWidth="1"/>
    <col min="6151" max="6151" width="11.28515625" style="272" bestFit="1" customWidth="1"/>
    <col min="6152" max="6152" width="10.140625" style="272" bestFit="1" customWidth="1"/>
    <col min="6153" max="6153" width="3.7109375" style="272" customWidth="1"/>
    <col min="6154" max="6401" width="9.140625" style="272"/>
    <col min="6402" max="6402" width="13.7109375" style="272" customWidth="1"/>
    <col min="6403" max="6403" width="42.7109375" style="272" customWidth="1"/>
    <col min="6404" max="6405" width="8.7109375" style="272" customWidth="1"/>
    <col min="6406" max="6406" width="11.140625" style="272" customWidth="1"/>
    <col min="6407" max="6407" width="11.28515625" style="272" bestFit="1" customWidth="1"/>
    <col min="6408" max="6408" width="10.140625" style="272" bestFit="1" customWidth="1"/>
    <col min="6409" max="6409" width="3.7109375" style="272" customWidth="1"/>
    <col min="6410" max="6657" width="9.140625" style="272"/>
    <col min="6658" max="6658" width="13.7109375" style="272" customWidth="1"/>
    <col min="6659" max="6659" width="42.7109375" style="272" customWidth="1"/>
    <col min="6660" max="6661" width="8.7109375" style="272" customWidth="1"/>
    <col min="6662" max="6662" width="11.140625" style="272" customWidth="1"/>
    <col min="6663" max="6663" width="11.28515625" style="272" bestFit="1" customWidth="1"/>
    <col min="6664" max="6664" width="10.140625" style="272" bestFit="1" customWidth="1"/>
    <col min="6665" max="6665" width="3.7109375" style="272" customWidth="1"/>
    <col min="6666" max="6913" width="9.140625" style="272"/>
    <col min="6914" max="6914" width="13.7109375" style="272" customWidth="1"/>
    <col min="6915" max="6915" width="42.7109375" style="272" customWidth="1"/>
    <col min="6916" max="6917" width="8.7109375" style="272" customWidth="1"/>
    <col min="6918" max="6918" width="11.140625" style="272" customWidth="1"/>
    <col min="6919" max="6919" width="11.28515625" style="272" bestFit="1" customWidth="1"/>
    <col min="6920" max="6920" width="10.140625" style="272" bestFit="1" customWidth="1"/>
    <col min="6921" max="6921" width="3.7109375" style="272" customWidth="1"/>
    <col min="6922" max="7169" width="9.140625" style="272"/>
    <col min="7170" max="7170" width="13.7109375" style="272" customWidth="1"/>
    <col min="7171" max="7171" width="42.7109375" style="272" customWidth="1"/>
    <col min="7172" max="7173" width="8.7109375" style="272" customWidth="1"/>
    <col min="7174" max="7174" width="11.140625" style="272" customWidth="1"/>
    <col min="7175" max="7175" width="11.28515625" style="272" bestFit="1" customWidth="1"/>
    <col min="7176" max="7176" width="10.140625" style="272" bestFit="1" customWidth="1"/>
    <col min="7177" max="7177" width="3.7109375" style="272" customWidth="1"/>
    <col min="7178" max="7425" width="9.140625" style="272"/>
    <col min="7426" max="7426" width="13.7109375" style="272" customWidth="1"/>
    <col min="7427" max="7427" width="42.7109375" style="272" customWidth="1"/>
    <col min="7428" max="7429" width="8.7109375" style="272" customWidth="1"/>
    <col min="7430" max="7430" width="11.140625" style="272" customWidth="1"/>
    <col min="7431" max="7431" width="11.28515625" style="272" bestFit="1" customWidth="1"/>
    <col min="7432" max="7432" width="10.140625" style="272" bestFit="1" customWidth="1"/>
    <col min="7433" max="7433" width="3.7109375" style="272" customWidth="1"/>
    <col min="7434" max="7681" width="9.140625" style="272"/>
    <col min="7682" max="7682" width="13.7109375" style="272" customWidth="1"/>
    <col min="7683" max="7683" width="42.7109375" style="272" customWidth="1"/>
    <col min="7684" max="7685" width="8.7109375" style="272" customWidth="1"/>
    <col min="7686" max="7686" width="11.140625" style="272" customWidth="1"/>
    <col min="7687" max="7687" width="11.28515625" style="272" bestFit="1" customWidth="1"/>
    <col min="7688" max="7688" width="10.140625" style="272" bestFit="1" customWidth="1"/>
    <col min="7689" max="7689" width="3.7109375" style="272" customWidth="1"/>
    <col min="7690" max="7937" width="9.140625" style="272"/>
    <col min="7938" max="7938" width="13.7109375" style="272" customWidth="1"/>
    <col min="7939" max="7939" width="42.7109375" style="272" customWidth="1"/>
    <col min="7940" max="7941" width="8.7109375" style="272" customWidth="1"/>
    <col min="7942" max="7942" width="11.140625" style="272" customWidth="1"/>
    <col min="7943" max="7943" width="11.28515625" style="272" bestFit="1" customWidth="1"/>
    <col min="7944" max="7944" width="10.140625" style="272" bestFit="1" customWidth="1"/>
    <col min="7945" max="7945" width="3.7109375" style="272" customWidth="1"/>
    <col min="7946" max="8193" width="9.140625" style="272"/>
    <col min="8194" max="8194" width="13.7109375" style="272" customWidth="1"/>
    <col min="8195" max="8195" width="42.7109375" style="272" customWidth="1"/>
    <col min="8196" max="8197" width="8.7109375" style="272" customWidth="1"/>
    <col min="8198" max="8198" width="11.140625" style="272" customWidth="1"/>
    <col min="8199" max="8199" width="11.28515625" style="272" bestFit="1" customWidth="1"/>
    <col min="8200" max="8200" width="10.140625" style="272" bestFit="1" customWidth="1"/>
    <col min="8201" max="8201" width="3.7109375" style="272" customWidth="1"/>
    <col min="8202" max="8449" width="9.140625" style="272"/>
    <col min="8450" max="8450" width="13.7109375" style="272" customWidth="1"/>
    <col min="8451" max="8451" width="42.7109375" style="272" customWidth="1"/>
    <col min="8452" max="8453" width="8.7109375" style="272" customWidth="1"/>
    <col min="8454" max="8454" width="11.140625" style="272" customWidth="1"/>
    <col min="8455" max="8455" width="11.28515625" style="272" bestFit="1" customWidth="1"/>
    <col min="8456" max="8456" width="10.140625" style="272" bestFit="1" customWidth="1"/>
    <col min="8457" max="8457" width="3.7109375" style="272" customWidth="1"/>
    <col min="8458" max="8705" width="9.140625" style="272"/>
    <col min="8706" max="8706" width="13.7109375" style="272" customWidth="1"/>
    <col min="8707" max="8707" width="42.7109375" style="272" customWidth="1"/>
    <col min="8708" max="8709" width="8.7109375" style="272" customWidth="1"/>
    <col min="8710" max="8710" width="11.140625" style="272" customWidth="1"/>
    <col min="8711" max="8711" width="11.28515625" style="272" bestFit="1" customWidth="1"/>
    <col min="8712" max="8712" width="10.140625" style="272" bestFit="1" customWidth="1"/>
    <col min="8713" max="8713" width="3.7109375" style="272" customWidth="1"/>
    <col min="8714" max="8961" width="9.140625" style="272"/>
    <col min="8962" max="8962" width="13.7109375" style="272" customWidth="1"/>
    <col min="8963" max="8963" width="42.7109375" style="272" customWidth="1"/>
    <col min="8964" max="8965" width="8.7109375" style="272" customWidth="1"/>
    <col min="8966" max="8966" width="11.140625" style="272" customWidth="1"/>
    <col min="8967" max="8967" width="11.28515625" style="272" bestFit="1" customWidth="1"/>
    <col min="8968" max="8968" width="10.140625" style="272" bestFit="1" customWidth="1"/>
    <col min="8969" max="8969" width="3.7109375" style="272" customWidth="1"/>
    <col min="8970" max="9217" width="9.140625" style="272"/>
    <col min="9218" max="9218" width="13.7109375" style="272" customWidth="1"/>
    <col min="9219" max="9219" width="42.7109375" style="272" customWidth="1"/>
    <col min="9220" max="9221" width="8.7109375" style="272" customWidth="1"/>
    <col min="9222" max="9222" width="11.140625" style="272" customWidth="1"/>
    <col min="9223" max="9223" width="11.28515625" style="272" bestFit="1" customWidth="1"/>
    <col min="9224" max="9224" width="10.140625" style="272" bestFit="1" customWidth="1"/>
    <col min="9225" max="9225" width="3.7109375" style="272" customWidth="1"/>
    <col min="9226" max="9473" width="9.140625" style="272"/>
    <col min="9474" max="9474" width="13.7109375" style="272" customWidth="1"/>
    <col min="9475" max="9475" width="42.7109375" style="272" customWidth="1"/>
    <col min="9476" max="9477" width="8.7109375" style="272" customWidth="1"/>
    <col min="9478" max="9478" width="11.140625" style="272" customWidth="1"/>
    <col min="9479" max="9479" width="11.28515625" style="272" bestFit="1" customWidth="1"/>
    <col min="9480" max="9480" width="10.140625" style="272" bestFit="1" customWidth="1"/>
    <col min="9481" max="9481" width="3.7109375" style="272" customWidth="1"/>
    <col min="9482" max="9729" width="9.140625" style="272"/>
    <col min="9730" max="9730" width="13.7109375" style="272" customWidth="1"/>
    <col min="9731" max="9731" width="42.7109375" style="272" customWidth="1"/>
    <col min="9732" max="9733" width="8.7109375" style="272" customWidth="1"/>
    <col min="9734" max="9734" width="11.140625" style="272" customWidth="1"/>
    <col min="9735" max="9735" width="11.28515625" style="272" bestFit="1" customWidth="1"/>
    <col min="9736" max="9736" width="10.140625" style="272" bestFit="1" customWidth="1"/>
    <col min="9737" max="9737" width="3.7109375" style="272" customWidth="1"/>
    <col min="9738" max="9985" width="9.140625" style="272"/>
    <col min="9986" max="9986" width="13.7109375" style="272" customWidth="1"/>
    <col min="9987" max="9987" width="42.7109375" style="272" customWidth="1"/>
    <col min="9988" max="9989" width="8.7109375" style="272" customWidth="1"/>
    <col min="9990" max="9990" width="11.140625" style="272" customWidth="1"/>
    <col min="9991" max="9991" width="11.28515625" style="272" bestFit="1" customWidth="1"/>
    <col min="9992" max="9992" width="10.140625" style="272" bestFit="1" customWidth="1"/>
    <col min="9993" max="9993" width="3.7109375" style="272" customWidth="1"/>
    <col min="9994" max="10241" width="9.140625" style="272"/>
    <col min="10242" max="10242" width="13.7109375" style="272" customWidth="1"/>
    <col min="10243" max="10243" width="42.7109375" style="272" customWidth="1"/>
    <col min="10244" max="10245" width="8.7109375" style="272" customWidth="1"/>
    <col min="10246" max="10246" width="11.140625" style="272" customWidth="1"/>
    <col min="10247" max="10247" width="11.28515625" style="272" bestFit="1" customWidth="1"/>
    <col min="10248" max="10248" width="10.140625" style="272" bestFit="1" customWidth="1"/>
    <col min="10249" max="10249" width="3.7109375" style="272" customWidth="1"/>
    <col min="10250" max="10497" width="9.140625" style="272"/>
    <col min="10498" max="10498" width="13.7109375" style="272" customWidth="1"/>
    <col min="10499" max="10499" width="42.7109375" style="272" customWidth="1"/>
    <col min="10500" max="10501" width="8.7109375" style="272" customWidth="1"/>
    <col min="10502" max="10502" width="11.140625" style="272" customWidth="1"/>
    <col min="10503" max="10503" width="11.28515625" style="272" bestFit="1" customWidth="1"/>
    <col min="10504" max="10504" width="10.140625" style="272" bestFit="1" customWidth="1"/>
    <col min="10505" max="10505" width="3.7109375" style="272" customWidth="1"/>
    <col min="10506" max="10753" width="9.140625" style="272"/>
    <col min="10754" max="10754" width="13.7109375" style="272" customWidth="1"/>
    <col min="10755" max="10755" width="42.7109375" style="272" customWidth="1"/>
    <col min="10756" max="10757" width="8.7109375" style="272" customWidth="1"/>
    <col min="10758" max="10758" width="11.140625" style="272" customWidth="1"/>
    <col min="10759" max="10759" width="11.28515625" style="272" bestFit="1" customWidth="1"/>
    <col min="10760" max="10760" width="10.140625" style="272" bestFit="1" customWidth="1"/>
    <col min="10761" max="10761" width="3.7109375" style="272" customWidth="1"/>
    <col min="10762" max="11009" width="9.140625" style="272"/>
    <col min="11010" max="11010" width="13.7109375" style="272" customWidth="1"/>
    <col min="11011" max="11011" width="42.7109375" style="272" customWidth="1"/>
    <col min="11012" max="11013" width="8.7109375" style="272" customWidth="1"/>
    <col min="11014" max="11014" width="11.140625" style="272" customWidth="1"/>
    <col min="11015" max="11015" width="11.28515625" style="272" bestFit="1" customWidth="1"/>
    <col min="11016" max="11016" width="10.140625" style="272" bestFit="1" customWidth="1"/>
    <col min="11017" max="11017" width="3.7109375" style="272" customWidth="1"/>
    <col min="11018" max="11265" width="9.140625" style="272"/>
    <col min="11266" max="11266" width="13.7109375" style="272" customWidth="1"/>
    <col min="11267" max="11267" width="42.7109375" style="272" customWidth="1"/>
    <col min="11268" max="11269" width="8.7109375" style="272" customWidth="1"/>
    <col min="11270" max="11270" width="11.140625" style="272" customWidth="1"/>
    <col min="11271" max="11271" width="11.28515625" style="272" bestFit="1" customWidth="1"/>
    <col min="11272" max="11272" width="10.140625" style="272" bestFit="1" customWidth="1"/>
    <col min="11273" max="11273" width="3.7109375" style="272" customWidth="1"/>
    <col min="11274" max="11521" width="9.140625" style="272"/>
    <col min="11522" max="11522" width="13.7109375" style="272" customWidth="1"/>
    <col min="11523" max="11523" width="42.7109375" style="272" customWidth="1"/>
    <col min="11524" max="11525" width="8.7109375" style="272" customWidth="1"/>
    <col min="11526" max="11526" width="11.140625" style="272" customWidth="1"/>
    <col min="11527" max="11527" width="11.28515625" style="272" bestFit="1" customWidth="1"/>
    <col min="11528" max="11528" width="10.140625" style="272" bestFit="1" customWidth="1"/>
    <col min="11529" max="11529" width="3.7109375" style="272" customWidth="1"/>
    <col min="11530" max="11777" width="9.140625" style="272"/>
    <col min="11778" max="11778" width="13.7109375" style="272" customWidth="1"/>
    <col min="11779" max="11779" width="42.7109375" style="272" customWidth="1"/>
    <col min="11780" max="11781" width="8.7109375" style="272" customWidth="1"/>
    <col min="11782" max="11782" width="11.140625" style="272" customWidth="1"/>
    <col min="11783" max="11783" width="11.28515625" style="272" bestFit="1" customWidth="1"/>
    <col min="11784" max="11784" width="10.140625" style="272" bestFit="1" customWidth="1"/>
    <col min="11785" max="11785" width="3.7109375" style="272" customWidth="1"/>
    <col min="11786" max="12033" width="9.140625" style="272"/>
    <col min="12034" max="12034" width="13.7109375" style="272" customWidth="1"/>
    <col min="12035" max="12035" width="42.7109375" style="272" customWidth="1"/>
    <col min="12036" max="12037" width="8.7109375" style="272" customWidth="1"/>
    <col min="12038" max="12038" width="11.140625" style="272" customWidth="1"/>
    <col min="12039" max="12039" width="11.28515625" style="272" bestFit="1" customWidth="1"/>
    <col min="12040" max="12040" width="10.140625" style="272" bestFit="1" customWidth="1"/>
    <col min="12041" max="12041" width="3.7109375" style="272" customWidth="1"/>
    <col min="12042" max="12289" width="9.140625" style="272"/>
    <col min="12290" max="12290" width="13.7109375" style="272" customWidth="1"/>
    <col min="12291" max="12291" width="42.7109375" style="272" customWidth="1"/>
    <col min="12292" max="12293" width="8.7109375" style="272" customWidth="1"/>
    <col min="12294" max="12294" width="11.140625" style="272" customWidth="1"/>
    <col min="12295" max="12295" width="11.28515625" style="272" bestFit="1" customWidth="1"/>
    <col min="12296" max="12296" width="10.140625" style="272" bestFit="1" customWidth="1"/>
    <col min="12297" max="12297" width="3.7109375" style="272" customWidth="1"/>
    <col min="12298" max="12545" width="9.140625" style="272"/>
    <col min="12546" max="12546" width="13.7109375" style="272" customWidth="1"/>
    <col min="12547" max="12547" width="42.7109375" style="272" customWidth="1"/>
    <col min="12548" max="12549" width="8.7109375" style="272" customWidth="1"/>
    <col min="12550" max="12550" width="11.140625" style="272" customWidth="1"/>
    <col min="12551" max="12551" width="11.28515625" style="272" bestFit="1" customWidth="1"/>
    <col min="12552" max="12552" width="10.140625" style="272" bestFit="1" customWidth="1"/>
    <col min="12553" max="12553" width="3.7109375" style="272" customWidth="1"/>
    <col min="12554" max="12801" width="9.140625" style="272"/>
    <col min="12802" max="12802" width="13.7109375" style="272" customWidth="1"/>
    <col min="12803" max="12803" width="42.7109375" style="272" customWidth="1"/>
    <col min="12804" max="12805" width="8.7109375" style="272" customWidth="1"/>
    <col min="12806" max="12806" width="11.140625" style="272" customWidth="1"/>
    <col min="12807" max="12807" width="11.28515625" style="272" bestFit="1" customWidth="1"/>
    <col min="12808" max="12808" width="10.140625" style="272" bestFit="1" customWidth="1"/>
    <col min="12809" max="12809" width="3.7109375" style="272" customWidth="1"/>
    <col min="12810" max="13057" width="9.140625" style="272"/>
    <col min="13058" max="13058" width="13.7109375" style="272" customWidth="1"/>
    <col min="13059" max="13059" width="42.7109375" style="272" customWidth="1"/>
    <col min="13060" max="13061" width="8.7109375" style="272" customWidth="1"/>
    <col min="13062" max="13062" width="11.140625" style="272" customWidth="1"/>
    <col min="13063" max="13063" width="11.28515625" style="272" bestFit="1" customWidth="1"/>
    <col min="13064" max="13064" width="10.140625" style="272" bestFit="1" customWidth="1"/>
    <col min="13065" max="13065" width="3.7109375" style="272" customWidth="1"/>
    <col min="13066" max="13313" width="9.140625" style="272"/>
    <col min="13314" max="13314" width="13.7109375" style="272" customWidth="1"/>
    <col min="13315" max="13315" width="42.7109375" style="272" customWidth="1"/>
    <col min="13316" max="13317" width="8.7109375" style="272" customWidth="1"/>
    <col min="13318" max="13318" width="11.140625" style="272" customWidth="1"/>
    <col min="13319" max="13319" width="11.28515625" style="272" bestFit="1" customWidth="1"/>
    <col min="13320" max="13320" width="10.140625" style="272" bestFit="1" customWidth="1"/>
    <col min="13321" max="13321" width="3.7109375" style="272" customWidth="1"/>
    <col min="13322" max="13569" width="9.140625" style="272"/>
    <col min="13570" max="13570" width="13.7109375" style="272" customWidth="1"/>
    <col min="13571" max="13571" width="42.7109375" style="272" customWidth="1"/>
    <col min="13572" max="13573" width="8.7109375" style="272" customWidth="1"/>
    <col min="13574" max="13574" width="11.140625" style="272" customWidth="1"/>
    <col min="13575" max="13575" width="11.28515625" style="272" bestFit="1" customWidth="1"/>
    <col min="13576" max="13576" width="10.140625" style="272" bestFit="1" customWidth="1"/>
    <col min="13577" max="13577" width="3.7109375" style="272" customWidth="1"/>
    <col min="13578" max="13825" width="9.140625" style="272"/>
    <col min="13826" max="13826" width="13.7109375" style="272" customWidth="1"/>
    <col min="13827" max="13827" width="42.7109375" style="272" customWidth="1"/>
    <col min="13828" max="13829" width="8.7109375" style="272" customWidth="1"/>
    <col min="13830" max="13830" width="11.140625" style="272" customWidth="1"/>
    <col min="13831" max="13831" width="11.28515625" style="272" bestFit="1" customWidth="1"/>
    <col min="13832" max="13832" width="10.140625" style="272" bestFit="1" customWidth="1"/>
    <col min="13833" max="13833" width="3.7109375" style="272" customWidth="1"/>
    <col min="13834" max="14081" width="9.140625" style="272"/>
    <col min="14082" max="14082" width="13.7109375" style="272" customWidth="1"/>
    <col min="14083" max="14083" width="42.7109375" style="272" customWidth="1"/>
    <col min="14084" max="14085" width="8.7109375" style="272" customWidth="1"/>
    <col min="14086" max="14086" width="11.140625" style="272" customWidth="1"/>
    <col min="14087" max="14087" width="11.28515625" style="272" bestFit="1" customWidth="1"/>
    <col min="14088" max="14088" width="10.140625" style="272" bestFit="1" customWidth="1"/>
    <col min="14089" max="14089" width="3.7109375" style="272" customWidth="1"/>
    <col min="14090" max="14337" width="9.140625" style="272"/>
    <col min="14338" max="14338" width="13.7109375" style="272" customWidth="1"/>
    <col min="14339" max="14339" width="42.7109375" style="272" customWidth="1"/>
    <col min="14340" max="14341" width="8.7109375" style="272" customWidth="1"/>
    <col min="14342" max="14342" width="11.140625" style="272" customWidth="1"/>
    <col min="14343" max="14343" width="11.28515625" style="272" bestFit="1" customWidth="1"/>
    <col min="14344" max="14344" width="10.140625" style="272" bestFit="1" customWidth="1"/>
    <col min="14345" max="14345" width="3.7109375" style="272" customWidth="1"/>
    <col min="14346" max="14593" width="9.140625" style="272"/>
    <col min="14594" max="14594" width="13.7109375" style="272" customWidth="1"/>
    <col min="14595" max="14595" width="42.7109375" style="272" customWidth="1"/>
    <col min="14596" max="14597" width="8.7109375" style="272" customWidth="1"/>
    <col min="14598" max="14598" width="11.140625" style="272" customWidth="1"/>
    <col min="14599" max="14599" width="11.28515625" style="272" bestFit="1" customWidth="1"/>
    <col min="14600" max="14600" width="10.140625" style="272" bestFit="1" customWidth="1"/>
    <col min="14601" max="14601" width="3.7109375" style="272" customWidth="1"/>
    <col min="14602" max="14849" width="9.140625" style="272"/>
    <col min="14850" max="14850" width="13.7109375" style="272" customWidth="1"/>
    <col min="14851" max="14851" width="42.7109375" style="272" customWidth="1"/>
    <col min="14852" max="14853" width="8.7109375" style="272" customWidth="1"/>
    <col min="14854" max="14854" width="11.140625" style="272" customWidth="1"/>
    <col min="14855" max="14855" width="11.28515625" style="272" bestFit="1" customWidth="1"/>
    <col min="14856" max="14856" width="10.140625" style="272" bestFit="1" customWidth="1"/>
    <col min="14857" max="14857" width="3.7109375" style="272" customWidth="1"/>
    <col min="14858" max="15105" width="9.140625" style="272"/>
    <col min="15106" max="15106" width="13.7109375" style="272" customWidth="1"/>
    <col min="15107" max="15107" width="42.7109375" style="272" customWidth="1"/>
    <col min="15108" max="15109" width="8.7109375" style="272" customWidth="1"/>
    <col min="15110" max="15110" width="11.140625" style="272" customWidth="1"/>
    <col min="15111" max="15111" width="11.28515625" style="272" bestFit="1" customWidth="1"/>
    <col min="15112" max="15112" width="10.140625" style="272" bestFit="1" customWidth="1"/>
    <col min="15113" max="15113" width="3.7109375" style="272" customWidth="1"/>
    <col min="15114" max="15361" width="9.140625" style="272"/>
    <col min="15362" max="15362" width="13.7109375" style="272" customWidth="1"/>
    <col min="15363" max="15363" width="42.7109375" style="272" customWidth="1"/>
    <col min="15364" max="15365" width="8.7109375" style="272" customWidth="1"/>
    <col min="15366" max="15366" width="11.140625" style="272" customWidth="1"/>
    <col min="15367" max="15367" width="11.28515625" style="272" bestFit="1" customWidth="1"/>
    <col min="15368" max="15368" width="10.140625" style="272" bestFit="1" customWidth="1"/>
    <col min="15369" max="15369" width="3.7109375" style="272" customWidth="1"/>
    <col min="15370" max="15617" width="9.140625" style="272"/>
    <col min="15618" max="15618" width="13.7109375" style="272" customWidth="1"/>
    <col min="15619" max="15619" width="42.7109375" style="272" customWidth="1"/>
    <col min="15620" max="15621" width="8.7109375" style="272" customWidth="1"/>
    <col min="15622" max="15622" width="11.140625" style="272" customWidth="1"/>
    <col min="15623" max="15623" width="11.28515625" style="272" bestFit="1" customWidth="1"/>
    <col min="15624" max="15624" width="10.140625" style="272" bestFit="1" customWidth="1"/>
    <col min="15625" max="15625" width="3.7109375" style="272" customWidth="1"/>
    <col min="15626" max="15873" width="9.140625" style="272"/>
    <col min="15874" max="15874" width="13.7109375" style="272" customWidth="1"/>
    <col min="15875" max="15875" width="42.7109375" style="272" customWidth="1"/>
    <col min="15876" max="15877" width="8.7109375" style="272" customWidth="1"/>
    <col min="15878" max="15878" width="11.140625" style="272" customWidth="1"/>
    <col min="15879" max="15879" width="11.28515625" style="272" bestFit="1" customWidth="1"/>
    <col min="15880" max="15880" width="10.140625" style="272" bestFit="1" customWidth="1"/>
    <col min="15881" max="15881" width="3.7109375" style="272" customWidth="1"/>
    <col min="15882" max="16129" width="9.140625" style="272"/>
    <col min="16130" max="16130" width="13.7109375" style="272" customWidth="1"/>
    <col min="16131" max="16131" width="42.7109375" style="272" customWidth="1"/>
    <col min="16132" max="16133" width="8.7109375" style="272" customWidth="1"/>
    <col min="16134" max="16134" width="11.140625" style="272" customWidth="1"/>
    <col min="16135" max="16135" width="11.28515625" style="272" bestFit="1" customWidth="1"/>
    <col min="16136" max="16136" width="10.140625" style="272" bestFit="1" customWidth="1"/>
    <col min="16137" max="16137" width="3.7109375" style="272" customWidth="1"/>
    <col min="16138" max="16384" width="9.140625" style="272"/>
  </cols>
  <sheetData>
    <row r="1" spans="2:12" ht="15.75" thickBot="1" x14ac:dyDescent="0.3">
      <c r="C1" s="3"/>
      <c r="D1" s="4"/>
    </row>
    <row r="2" spans="2:12" ht="15" customHeight="1" x14ac:dyDescent="0.25">
      <c r="B2" s="376" t="s">
        <v>176</v>
      </c>
      <c r="C2" s="366" t="s">
        <v>277</v>
      </c>
      <c r="D2" s="367"/>
      <c r="E2" s="367"/>
      <c r="F2" s="368"/>
    </row>
    <row r="3" spans="2:12" ht="15.75" customHeight="1" thickBot="1" x14ac:dyDescent="0.3">
      <c r="B3" s="377"/>
      <c r="C3" s="369"/>
      <c r="D3" s="370"/>
      <c r="E3" s="370"/>
      <c r="F3" s="371"/>
      <c r="L3" s="101"/>
    </row>
    <row r="4" spans="2:12" x14ac:dyDescent="0.25">
      <c r="C4" s="369"/>
      <c r="D4" s="370"/>
      <c r="E4" s="370"/>
      <c r="F4" s="371"/>
    </row>
    <row r="5" spans="2:12" x14ac:dyDescent="0.25">
      <c r="C5" s="369"/>
      <c r="D5" s="370"/>
      <c r="E5" s="370"/>
      <c r="F5" s="371"/>
    </row>
    <row r="6" spans="2:12" x14ac:dyDescent="0.25">
      <c r="C6" s="369"/>
      <c r="D6" s="370"/>
      <c r="E6" s="370"/>
      <c r="F6" s="371"/>
      <c r="K6" s="185"/>
    </row>
    <row r="7" spans="2:12" x14ac:dyDescent="0.25">
      <c r="C7" s="369"/>
      <c r="D7" s="370"/>
      <c r="E7" s="370"/>
      <c r="F7" s="371"/>
    </row>
    <row r="8" spans="2:12" x14ac:dyDescent="0.25">
      <c r="C8" s="369"/>
      <c r="D8" s="370"/>
      <c r="E8" s="370"/>
      <c r="F8" s="371"/>
    </row>
    <row r="9" spans="2:12" x14ac:dyDescent="0.25">
      <c r="C9" s="369"/>
      <c r="D9" s="370"/>
      <c r="E9" s="370"/>
      <c r="F9" s="371"/>
    </row>
    <row r="10" spans="2:12" x14ac:dyDescent="0.25">
      <c r="C10" s="369"/>
      <c r="D10" s="370"/>
      <c r="E10" s="370"/>
      <c r="F10" s="371"/>
    </row>
    <row r="11" spans="2:12" x14ac:dyDescent="0.25">
      <c r="C11" s="369"/>
      <c r="D11" s="370"/>
      <c r="E11" s="370"/>
      <c r="F11" s="371"/>
    </row>
    <row r="12" spans="2:12" x14ac:dyDescent="0.25">
      <c r="C12" s="369"/>
      <c r="D12" s="370"/>
      <c r="E12" s="370"/>
      <c r="F12" s="371"/>
    </row>
    <row r="13" spans="2:12" x14ac:dyDescent="0.25">
      <c r="C13" s="372"/>
      <c r="D13" s="373"/>
      <c r="E13" s="373"/>
      <c r="F13" s="374"/>
    </row>
    <row r="14" spans="2:12" ht="15.75" thickBot="1" x14ac:dyDescent="0.3"/>
    <row r="15" spans="2:12" s="8" customFormat="1" ht="13.5" thickBot="1" x14ac:dyDescent="0.25">
      <c r="B15" s="102"/>
      <c r="C15" s="8" t="s">
        <v>0</v>
      </c>
      <c r="D15" s="9"/>
      <c r="E15" s="10"/>
      <c r="F15" s="11" t="s">
        <v>1</v>
      </c>
      <c r="G15" s="12">
        <v>1</v>
      </c>
      <c r="H15" s="10"/>
    </row>
    <row r="16" spans="2:12" ht="15.75" thickBot="1" x14ac:dyDescent="0.3">
      <c r="C16" s="8"/>
      <c r="F16" s="11"/>
      <c r="G16" s="12"/>
    </row>
    <row r="17" spans="2:13" ht="15.75" thickBot="1" x14ac:dyDescent="0.3">
      <c r="C17" s="8"/>
      <c r="F17" s="11"/>
      <c r="G17" s="12"/>
    </row>
    <row r="18" spans="2:13" ht="15.75" thickBot="1" x14ac:dyDescent="0.3"/>
    <row r="19" spans="2:13" s="18" customFormat="1" ht="12.75" x14ac:dyDescent="0.2">
      <c r="B19" s="13" t="s">
        <v>2</v>
      </c>
      <c r="C19" s="14" t="s">
        <v>3</v>
      </c>
      <c r="D19" s="14" t="s">
        <v>4</v>
      </c>
      <c r="E19" s="15" t="s">
        <v>5</v>
      </c>
      <c r="F19" s="15" t="s">
        <v>6</v>
      </c>
      <c r="G19" s="15" t="s">
        <v>7</v>
      </c>
      <c r="H19" s="15" t="s">
        <v>8</v>
      </c>
    </row>
    <row r="20" spans="2:13" s="18" customFormat="1" ht="13.5" thickBot="1" x14ac:dyDescent="0.25">
      <c r="B20" s="94" t="s">
        <v>9</v>
      </c>
      <c r="C20" s="20"/>
      <c r="D20" s="20"/>
      <c r="E20" s="21"/>
      <c r="F20" s="21"/>
      <c r="G20" s="21"/>
      <c r="H20" s="21"/>
    </row>
    <row r="21" spans="2:13" s="18" customFormat="1" ht="13.5" thickBot="1" x14ac:dyDescent="0.25">
      <c r="B21" s="103"/>
      <c r="C21" s="25" t="s">
        <v>13</v>
      </c>
      <c r="D21" s="26"/>
      <c r="E21" s="27"/>
      <c r="F21" s="27"/>
      <c r="G21" s="27"/>
      <c r="H21" s="29"/>
    </row>
    <row r="22" spans="2:13" s="119" customFormat="1" ht="12.75" x14ac:dyDescent="0.2">
      <c r="B22" s="113"/>
      <c r="C22" s="114"/>
      <c r="D22" s="115"/>
      <c r="E22" s="116"/>
      <c r="F22" s="116"/>
      <c r="G22" s="117"/>
      <c r="H22" s="118"/>
    </row>
    <row r="23" spans="2:13" s="126" customFormat="1" x14ac:dyDescent="0.25">
      <c r="B23" s="120"/>
      <c r="C23" s="121"/>
      <c r="D23" s="122"/>
      <c r="E23" s="123"/>
      <c r="F23" s="123"/>
      <c r="G23" s="124"/>
      <c r="H23" s="125"/>
      <c r="J23" s="39"/>
      <c r="K23" s="40"/>
      <c r="L23" s="127"/>
      <c r="M23" s="127"/>
    </row>
    <row r="24" spans="2:13" x14ac:dyDescent="0.25">
      <c r="B24" s="83"/>
      <c r="C24" s="128"/>
      <c r="D24" s="129"/>
      <c r="E24" s="130"/>
      <c r="F24" s="130"/>
      <c r="G24" s="131"/>
      <c r="H24" s="132"/>
      <c r="J24" s="45"/>
    </row>
    <row r="25" spans="2:13" x14ac:dyDescent="0.25">
      <c r="B25" s="83"/>
      <c r="C25" s="46"/>
      <c r="D25" s="129"/>
      <c r="E25" s="133"/>
      <c r="F25" s="133"/>
      <c r="G25" s="131"/>
      <c r="H25" s="132"/>
      <c r="J25" s="45"/>
    </row>
    <row r="26" spans="2:13" ht="15.75" thickBot="1" x14ac:dyDescent="0.3">
      <c r="B26" s="104"/>
      <c r="C26" s="50"/>
      <c r="D26" s="51"/>
      <c r="E26" s="134"/>
      <c r="F26" s="134"/>
      <c r="G26" s="134"/>
      <c r="H26" s="135"/>
    </row>
    <row r="27" spans="2:13" ht="15.75" thickBot="1" x14ac:dyDescent="0.3">
      <c r="B27" s="105"/>
      <c r="C27" s="56" t="s">
        <v>14</v>
      </c>
      <c r="D27" s="57"/>
      <c r="E27" s="136"/>
      <c r="F27" s="136"/>
      <c r="G27" s="60" t="s">
        <v>15</v>
      </c>
      <c r="H27" s="12">
        <f>SUM(H22:H26)</f>
        <v>0</v>
      </c>
    </row>
    <row r="28" spans="2:13" ht="15.75" thickBot="1" x14ac:dyDescent="0.3">
      <c r="B28" s="105"/>
      <c r="C28" s="50"/>
      <c r="D28" s="61"/>
      <c r="E28" s="137"/>
      <c r="F28" s="137"/>
      <c r="G28" s="137"/>
      <c r="H28" s="138"/>
    </row>
    <row r="29" spans="2:13" ht="15.75" thickBot="1" x14ac:dyDescent="0.3">
      <c r="B29" s="106"/>
      <c r="C29" s="25" t="s">
        <v>16</v>
      </c>
      <c r="D29" s="61"/>
      <c r="E29" s="137"/>
      <c r="F29" s="137"/>
      <c r="G29" s="137"/>
      <c r="H29" s="138"/>
    </row>
    <row r="30" spans="2:13" s="270" customFormat="1" x14ac:dyDescent="0.25">
      <c r="B30" s="107"/>
      <c r="C30" s="67"/>
      <c r="D30" s="68"/>
      <c r="E30" s="139"/>
      <c r="F30" s="139"/>
      <c r="G30" s="139"/>
      <c r="H30" s="140"/>
    </row>
    <row r="31" spans="2:13" s="270" customFormat="1" x14ac:dyDescent="0.25">
      <c r="B31" s="85"/>
      <c r="C31" s="74"/>
      <c r="D31" s="108"/>
      <c r="E31" s="141"/>
      <c r="F31" s="141"/>
      <c r="G31" s="124"/>
      <c r="H31" s="125"/>
    </row>
    <row r="32" spans="2:13" s="270" customFormat="1" x14ac:dyDescent="0.25">
      <c r="B32" s="85"/>
      <c r="C32" s="74"/>
      <c r="D32" s="75"/>
      <c r="E32" s="142"/>
      <c r="F32" s="142"/>
      <c r="G32" s="124"/>
      <c r="H32" s="125"/>
    </row>
    <row r="33" spans="2:10" s="270" customFormat="1" x14ac:dyDescent="0.25">
      <c r="B33" s="85"/>
      <c r="C33" s="74"/>
      <c r="D33" s="75"/>
      <c r="E33" s="142"/>
      <c r="F33" s="142"/>
      <c r="G33" s="142"/>
      <c r="H33" s="125"/>
    </row>
    <row r="34" spans="2:10" s="270" customFormat="1" x14ac:dyDescent="0.25">
      <c r="B34" s="85"/>
      <c r="C34" s="74"/>
      <c r="D34" s="75"/>
      <c r="E34" s="142"/>
      <c r="F34" s="142"/>
      <c r="G34" s="124"/>
      <c r="H34" s="125"/>
    </row>
    <row r="35" spans="2:10" s="270" customFormat="1" x14ac:dyDescent="0.25">
      <c r="B35" s="85"/>
      <c r="C35" s="74"/>
      <c r="D35" s="75"/>
      <c r="E35" s="142"/>
      <c r="F35" s="142"/>
      <c r="G35" s="124"/>
      <c r="H35" s="125"/>
    </row>
    <row r="36" spans="2:10" x14ac:dyDescent="0.25">
      <c r="B36" s="83"/>
      <c r="C36" s="46"/>
      <c r="D36" s="51"/>
      <c r="E36" s="134"/>
      <c r="F36" s="134"/>
      <c r="G36" s="133"/>
      <c r="H36" s="135"/>
    </row>
    <row r="37" spans="2:10" ht="15.75" thickBot="1" x14ac:dyDescent="0.3">
      <c r="B37" s="104"/>
      <c r="C37" s="50"/>
      <c r="D37" s="79"/>
      <c r="E37" s="143"/>
      <c r="F37" s="143"/>
      <c r="G37" s="131"/>
      <c r="H37" s="144"/>
      <c r="J37" s="45"/>
    </row>
    <row r="38" spans="2:10" ht="15.75" thickBot="1" x14ac:dyDescent="0.3">
      <c r="B38" s="105"/>
      <c r="C38" s="56" t="s">
        <v>17</v>
      </c>
      <c r="D38" s="57"/>
      <c r="E38" s="136"/>
      <c r="F38" s="136"/>
      <c r="G38" s="60" t="s">
        <v>15</v>
      </c>
      <c r="H38" s="12">
        <f>SUM(H30:H37)</f>
        <v>0</v>
      </c>
    </row>
    <row r="39" spans="2:10" ht="15.75" thickBot="1" x14ac:dyDescent="0.3">
      <c r="B39" s="105"/>
      <c r="C39" s="50"/>
      <c r="D39" s="61"/>
      <c r="E39" s="137"/>
      <c r="F39" s="137"/>
      <c r="G39" s="137"/>
      <c r="H39" s="138"/>
    </row>
    <row r="40" spans="2:10" ht="15.75" thickBot="1" x14ac:dyDescent="0.3">
      <c r="B40" s="106"/>
      <c r="C40" s="25" t="s">
        <v>18</v>
      </c>
      <c r="D40" s="109"/>
      <c r="E40" s="145"/>
      <c r="F40" s="145"/>
      <c r="G40" s="145"/>
      <c r="H40" s="146"/>
    </row>
    <row r="41" spans="2:10" ht="165.75" x14ac:dyDescent="0.25">
      <c r="B41" s="224" t="str">
        <f>'ANAS 2015'!B18</f>
        <v xml:space="preserve">SIC.04.03.005 </v>
      </c>
      <c r="C41" s="257" t="str">
        <f>'ANAS 2015'!C18</f>
        <v xml:space="preserve">DELINEATORE 
flessibile in gomma bifacciale, con 6 inserti di rifrangenza di classe II (in osservanza del Regolamento di attuazione del Codice della strada, fig. II 392), utilizzati per delineare zone di lavoro di lunga durata, deviazioni, incanalamenti e separazioni dei sensi di marcia.
Sono compresi:
 - allestimento in opera e successiva rimozione di ogni delineatore con utilizzo di idoneo collante;
 - il riposizionamenti a seguito di spostamenti provocati da mezzi in marcia;
 - la sostituzione in caso di eventuali perdite e/o danneggiamenti;
 - la manutenzione per tutto il periodo di durata della fase di riferimento;
 - l'accatastamento e l'allontanamento a fine fase di lavoro.
Misurato cadauno per giorno, posto in opera per la durata della fase di lavoro, al fine di garantire la sicurezza dei lavoratori </v>
      </c>
      <c r="D41" s="244" t="str">
        <f>'ANAS 2015'!D18</f>
        <v xml:space="preserve">cad </v>
      </c>
      <c r="E41" s="258">
        <f>'BSIC02.a-3C '!E47</f>
        <v>179</v>
      </c>
      <c r="F41" s="258">
        <f>'ANAS 2015'!E18</f>
        <v>0.4</v>
      </c>
      <c r="G41" s="259">
        <f t="shared" ref="G41:G44" si="0">E41/$G$15</f>
        <v>179</v>
      </c>
      <c r="H41" s="260">
        <f t="shared" ref="H41:H44" si="1">G41*F41</f>
        <v>71.600000000000009</v>
      </c>
      <c r="J41" s="45"/>
    </row>
    <row r="42" spans="2:10" ht="153" x14ac:dyDescent="0.25">
      <c r="B42" s="225" t="str">
        <f>'ANAS 2015'!B20</f>
        <v xml:space="preserve">SIC.04.04.001 </v>
      </c>
      <c r="C42" s="257" t="str">
        <f>'ANAS 2015'!C20</f>
        <v xml:space="preserve">LAMPEGGIANTE DA CANTIERE A LED 
di colore giallo o rosso, con alimentazione a batterie, emissione luminosa a 360°, fornito e posto in opera.
Sono compresi:
  -l'uso per la durata della fase che prevede il lampeggiante al fine di assicurare un ordinata gestione del cantiere garantendo meglio la sicurezza dei lavoratori;
 - la manutenzione per tutto il periodo della fase di lavoro al fine di garantirne la funzionalità e l'efficienza;
 - l'allontanamento a fine fase di lavoro.
È inoltre compreso quanto altro occorre per l'utilizzo temporaneo del lampeggiante.
Misurate per ogni giorno di uso, per la durata della fase di lavoro, al fine di garantire la sicurezza dei lavoratori </v>
      </c>
      <c r="D42" s="239" t="str">
        <f>'ANAS 2015'!D20</f>
        <v xml:space="preserve">cad </v>
      </c>
      <c r="E42" s="240">
        <f>'BSIC02.a-3C '!E43</f>
        <v>12</v>
      </c>
      <c r="F42" s="245">
        <f>'ANAS 2015'!E20</f>
        <v>0.85</v>
      </c>
      <c r="G42" s="242">
        <f>E42/$G$15</f>
        <v>12</v>
      </c>
      <c r="H42" s="243">
        <f>G42*F42</f>
        <v>10.199999999999999</v>
      </c>
      <c r="J42" s="45"/>
    </row>
    <row r="43" spans="2:10" ht="153" x14ac:dyDescent="0.25">
      <c r="B43" s="225" t="str">
        <f>'ANAS 2015'!B19</f>
        <v xml:space="preserve">SIC.04.03.015 </v>
      </c>
      <c r="C43" s="257" t="str">
        <f>'ANAS 2015'!C19</f>
        <v>SACCHETTI DI ZAVORRA 
per cartelli stradali, forniti e posti in opera.
Sono compresi:
 - l'uso per la durata della fase che prevede il sacchetto di zavorra al fine di assicurare un ordinata gestione del cantiere garantendo meglio la sicurezza dei lavoratori;
 - la manutenzione per tutto il periodo della fase di lavoro al fine di garantirne la funzionalità e l'efficienza;
 - l'accatastamento e l'allontanamento a fine fase di lavoro.
Dimensioni standard: cm 60 x 40, capienza Kg. 25,00.
È inoltre compreso quanto altro occorre per l'utilizzo temporaneo dei sacchetti.
Misurati per ogni giorno di uso, per la durata della fase di lavoro al fine di garantire la sicurezza dei lavoratori.</v>
      </c>
      <c r="D43" s="239" t="str">
        <f>'ANAS 2015'!D19</f>
        <v xml:space="preserve">cad </v>
      </c>
      <c r="E43" s="240">
        <f>'BSIC02.a-3C '!E48</f>
        <v>20</v>
      </c>
      <c r="F43" s="240">
        <f>'ANAS 2015'!E19</f>
        <v>0.25</v>
      </c>
      <c r="G43" s="242">
        <f>E43/$G$15</f>
        <v>20</v>
      </c>
      <c r="H43" s="243">
        <f>G43*F43</f>
        <v>5</v>
      </c>
      <c r="J43" s="45"/>
    </row>
    <row r="44" spans="2:10" ht="25.5" x14ac:dyDescent="0.25">
      <c r="B44" s="224" t="str">
        <f>'ANALISI DI MERCATO'!B5</f>
        <v>BSIC-AM003</v>
      </c>
      <c r="C44" s="257" t="str">
        <f>'ANALISI DI MERCATO'!C5</f>
        <v>Pannello 90x90 fondo nero - 8 fari a led diam. 200 certificato, compreso di Cavalletto verticale e batterie (durata 8 ore). Compenso giornaliero.</v>
      </c>
      <c r="D44" s="239" t="str">
        <f>'ANALISI DI MERCATO'!D5</f>
        <v>giorno</v>
      </c>
      <c r="E44" s="240">
        <f>'BSIC02.a-3C '!E49</f>
        <v>1</v>
      </c>
      <c r="F44" s="240">
        <f>'ANALISI DI MERCATO'!H5</f>
        <v>37.774421333333336</v>
      </c>
      <c r="G44" s="255">
        <f t="shared" si="0"/>
        <v>1</v>
      </c>
      <c r="H44" s="256">
        <f t="shared" si="1"/>
        <v>37.774421333333336</v>
      </c>
      <c r="J44" s="45"/>
    </row>
    <row r="45" spans="2:10" ht="64.5" thickBot="1" x14ac:dyDescent="0.3">
      <c r="B45" s="225" t="str">
        <f>'ANALISI DI MERCATO'!B3</f>
        <v>BSIC-AM001</v>
      </c>
      <c r="C45" s="275" t="str">
        <f>'ANALISI DI MERCATO'!C3</f>
        <v>Carrello, raffigurante alcune figure del Codice della Strada, costituito da: rimorchio stradale (portata 750 kg) con apposito telaio fisso e basculante per il fissaggio della segnaletica, segnaletica costituita da pannello inferiore fissato in posizione verticale e pannello superiore fissato al telaio basculante , centralina elettronica per il controllo della segnaletica luminosa a 12 e a 24 V C.C..Compenso giornaliero, comprensivo del mantenimento in esercizio.</v>
      </c>
      <c r="D45" s="276" t="str">
        <f>'ANALISI DI MERCATO'!D3</f>
        <v>giorno</v>
      </c>
      <c r="E45" s="277">
        <f>'BSIC02.a-3C '!E50</f>
        <v>2</v>
      </c>
      <c r="F45" s="240">
        <f>'ANALISI DI MERCATO'!H3</f>
        <v>46.830839999999995</v>
      </c>
      <c r="G45" s="255">
        <f t="shared" ref="G45" si="2">E45/$G$15</f>
        <v>2</v>
      </c>
      <c r="H45" s="256">
        <f t="shared" ref="H45" si="3">G45*F45</f>
        <v>93.66167999999999</v>
      </c>
      <c r="J45" s="45"/>
    </row>
    <row r="46" spans="2:10" ht="15.75" thickBot="1" x14ac:dyDescent="0.3">
      <c r="B46" s="105"/>
      <c r="C46" s="56" t="s">
        <v>22</v>
      </c>
      <c r="D46" s="57"/>
      <c r="E46" s="136"/>
      <c r="F46" s="136"/>
      <c r="G46" s="60" t="s">
        <v>15</v>
      </c>
      <c r="H46" s="12">
        <f>SUM(H41:H45)</f>
        <v>218.23610133333335</v>
      </c>
    </row>
    <row r="47" spans="2:10" ht="15.75" thickBot="1" x14ac:dyDescent="0.3">
      <c r="C47" s="87"/>
      <c r="D47" s="88"/>
      <c r="E47" s="147"/>
      <c r="F47" s="147"/>
      <c r="G47" s="148"/>
      <c r="H47" s="148"/>
    </row>
    <row r="48" spans="2:10" ht="15.75" thickBot="1" x14ac:dyDescent="0.3">
      <c r="C48" s="91"/>
      <c r="D48" s="91"/>
      <c r="E48" s="91"/>
      <c r="F48" s="91" t="s">
        <v>23</v>
      </c>
      <c r="G48" s="92" t="s">
        <v>31</v>
      </c>
      <c r="H48" s="12">
        <f>H46+H38+H27</f>
        <v>218.23610133333335</v>
      </c>
    </row>
  </sheetData>
  <mergeCells count="2">
    <mergeCell ref="B2:B3"/>
    <mergeCell ref="C2:F13"/>
  </mergeCells>
  <pageMargins left="0.7" right="0.7" top="0.75" bottom="0.75" header="0.3" footer="0.3"/>
  <pageSetup paperSize="9" scale="5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B1:M57"/>
  <sheetViews>
    <sheetView view="pageBreakPreview" topLeftCell="A19" zoomScale="85" zoomScaleNormal="70" zoomScaleSheetLayoutView="85" workbookViewId="0">
      <selection activeCell="C43" sqref="C43"/>
    </sheetView>
  </sheetViews>
  <sheetFormatPr defaultRowHeight="15" x14ac:dyDescent="0.25"/>
  <cols>
    <col min="1" max="1" width="3.7109375" style="272" customWidth="1"/>
    <col min="2" max="2" width="15.7109375" style="101" customWidth="1"/>
    <col min="3" max="3" width="80.7109375" style="272" customWidth="1"/>
    <col min="4" max="4" width="8.7109375" style="6" customWidth="1"/>
    <col min="5" max="5" width="8.7109375" style="5" customWidth="1"/>
    <col min="6" max="8" width="10.7109375" style="5" customWidth="1"/>
    <col min="9" max="9" width="3.7109375" style="272" customWidth="1"/>
    <col min="10" max="257" width="9.140625" style="272"/>
    <col min="258" max="258" width="13.7109375" style="272" customWidth="1"/>
    <col min="259" max="259" width="42.7109375" style="272" customWidth="1"/>
    <col min="260" max="261" width="8.7109375" style="272" customWidth="1"/>
    <col min="262" max="264" width="10.7109375" style="272" customWidth="1"/>
    <col min="265" max="265" width="3.7109375" style="272" customWidth="1"/>
    <col min="266" max="513" width="9.140625" style="272"/>
    <col min="514" max="514" width="13.7109375" style="272" customWidth="1"/>
    <col min="515" max="515" width="42.7109375" style="272" customWidth="1"/>
    <col min="516" max="517" width="8.7109375" style="272" customWidth="1"/>
    <col min="518" max="520" width="10.7109375" style="272" customWidth="1"/>
    <col min="521" max="521" width="3.7109375" style="272" customWidth="1"/>
    <col min="522" max="769" width="9.140625" style="272"/>
    <col min="770" max="770" width="13.7109375" style="272" customWidth="1"/>
    <col min="771" max="771" width="42.7109375" style="272" customWidth="1"/>
    <col min="772" max="773" width="8.7109375" style="272" customWidth="1"/>
    <col min="774" max="776" width="10.7109375" style="272" customWidth="1"/>
    <col min="777" max="777" width="3.7109375" style="272" customWidth="1"/>
    <col min="778" max="1025" width="9.140625" style="272"/>
    <col min="1026" max="1026" width="13.7109375" style="272" customWidth="1"/>
    <col min="1027" max="1027" width="42.7109375" style="272" customWidth="1"/>
    <col min="1028" max="1029" width="8.7109375" style="272" customWidth="1"/>
    <col min="1030" max="1032" width="10.7109375" style="272" customWidth="1"/>
    <col min="1033" max="1033" width="3.7109375" style="272" customWidth="1"/>
    <col min="1034" max="1281" width="9.140625" style="272"/>
    <col min="1282" max="1282" width="13.7109375" style="272" customWidth="1"/>
    <col min="1283" max="1283" width="42.7109375" style="272" customWidth="1"/>
    <col min="1284" max="1285" width="8.7109375" style="272" customWidth="1"/>
    <col min="1286" max="1288" width="10.7109375" style="272" customWidth="1"/>
    <col min="1289" max="1289" width="3.7109375" style="272" customWidth="1"/>
    <col min="1290" max="1537" width="9.140625" style="272"/>
    <col min="1538" max="1538" width="13.7109375" style="272" customWidth="1"/>
    <col min="1539" max="1539" width="42.7109375" style="272" customWidth="1"/>
    <col min="1540" max="1541" width="8.7109375" style="272" customWidth="1"/>
    <col min="1542" max="1544" width="10.7109375" style="272" customWidth="1"/>
    <col min="1545" max="1545" width="3.7109375" style="272" customWidth="1"/>
    <col min="1546" max="1793" width="9.140625" style="272"/>
    <col min="1794" max="1794" width="13.7109375" style="272" customWidth="1"/>
    <col min="1795" max="1795" width="42.7109375" style="272" customWidth="1"/>
    <col min="1796" max="1797" width="8.7109375" style="272" customWidth="1"/>
    <col min="1798" max="1800" width="10.7109375" style="272" customWidth="1"/>
    <col min="1801" max="1801" width="3.7109375" style="272" customWidth="1"/>
    <col min="1802" max="2049" width="9.140625" style="272"/>
    <col min="2050" max="2050" width="13.7109375" style="272" customWidth="1"/>
    <col min="2051" max="2051" width="42.7109375" style="272" customWidth="1"/>
    <col min="2052" max="2053" width="8.7109375" style="272" customWidth="1"/>
    <col min="2054" max="2056" width="10.7109375" style="272" customWidth="1"/>
    <col min="2057" max="2057" width="3.7109375" style="272" customWidth="1"/>
    <col min="2058" max="2305" width="9.140625" style="272"/>
    <col min="2306" max="2306" width="13.7109375" style="272" customWidth="1"/>
    <col min="2307" max="2307" width="42.7109375" style="272" customWidth="1"/>
    <col min="2308" max="2309" width="8.7109375" style="272" customWidth="1"/>
    <col min="2310" max="2312" width="10.7109375" style="272" customWidth="1"/>
    <col min="2313" max="2313" width="3.7109375" style="272" customWidth="1"/>
    <col min="2314" max="2561" width="9.140625" style="272"/>
    <col min="2562" max="2562" width="13.7109375" style="272" customWidth="1"/>
    <col min="2563" max="2563" width="42.7109375" style="272" customWidth="1"/>
    <col min="2564" max="2565" width="8.7109375" style="272" customWidth="1"/>
    <col min="2566" max="2568" width="10.7109375" style="272" customWidth="1"/>
    <col min="2569" max="2569" width="3.7109375" style="272" customWidth="1"/>
    <col min="2570" max="2817" width="9.140625" style="272"/>
    <col min="2818" max="2818" width="13.7109375" style="272" customWidth="1"/>
    <col min="2819" max="2819" width="42.7109375" style="272" customWidth="1"/>
    <col min="2820" max="2821" width="8.7109375" style="272" customWidth="1"/>
    <col min="2822" max="2824" width="10.7109375" style="272" customWidth="1"/>
    <col min="2825" max="2825" width="3.7109375" style="272" customWidth="1"/>
    <col min="2826" max="3073" width="9.140625" style="272"/>
    <col min="3074" max="3074" width="13.7109375" style="272" customWidth="1"/>
    <col min="3075" max="3075" width="42.7109375" style="272" customWidth="1"/>
    <col min="3076" max="3077" width="8.7109375" style="272" customWidth="1"/>
    <col min="3078" max="3080" width="10.7109375" style="272" customWidth="1"/>
    <col min="3081" max="3081" width="3.7109375" style="272" customWidth="1"/>
    <col min="3082" max="3329" width="9.140625" style="272"/>
    <col min="3330" max="3330" width="13.7109375" style="272" customWidth="1"/>
    <col min="3331" max="3331" width="42.7109375" style="272" customWidth="1"/>
    <col min="3332" max="3333" width="8.7109375" style="272" customWidth="1"/>
    <col min="3334" max="3336" width="10.7109375" style="272" customWidth="1"/>
    <col min="3337" max="3337" width="3.7109375" style="272" customWidth="1"/>
    <col min="3338" max="3585" width="9.140625" style="272"/>
    <col min="3586" max="3586" width="13.7109375" style="272" customWidth="1"/>
    <col min="3587" max="3587" width="42.7109375" style="272" customWidth="1"/>
    <col min="3588" max="3589" width="8.7109375" style="272" customWidth="1"/>
    <col min="3590" max="3592" width="10.7109375" style="272" customWidth="1"/>
    <col min="3593" max="3593" width="3.7109375" style="272" customWidth="1"/>
    <col min="3594" max="3841" width="9.140625" style="272"/>
    <col min="3842" max="3842" width="13.7109375" style="272" customWidth="1"/>
    <col min="3843" max="3843" width="42.7109375" style="272" customWidth="1"/>
    <col min="3844" max="3845" width="8.7109375" style="272" customWidth="1"/>
    <col min="3846" max="3848" width="10.7109375" style="272" customWidth="1"/>
    <col min="3849" max="3849" width="3.7109375" style="272" customWidth="1"/>
    <col min="3850" max="4097" width="9.140625" style="272"/>
    <col min="4098" max="4098" width="13.7109375" style="272" customWidth="1"/>
    <col min="4099" max="4099" width="42.7109375" style="272" customWidth="1"/>
    <col min="4100" max="4101" width="8.7109375" style="272" customWidth="1"/>
    <col min="4102" max="4104" width="10.7109375" style="272" customWidth="1"/>
    <col min="4105" max="4105" width="3.7109375" style="272" customWidth="1"/>
    <col min="4106" max="4353" width="9.140625" style="272"/>
    <col min="4354" max="4354" width="13.7109375" style="272" customWidth="1"/>
    <col min="4355" max="4355" width="42.7109375" style="272" customWidth="1"/>
    <col min="4356" max="4357" width="8.7109375" style="272" customWidth="1"/>
    <col min="4358" max="4360" width="10.7109375" style="272" customWidth="1"/>
    <col min="4361" max="4361" width="3.7109375" style="272" customWidth="1"/>
    <col min="4362" max="4609" width="9.140625" style="272"/>
    <col min="4610" max="4610" width="13.7109375" style="272" customWidth="1"/>
    <col min="4611" max="4611" width="42.7109375" style="272" customWidth="1"/>
    <col min="4612" max="4613" width="8.7109375" style="272" customWidth="1"/>
    <col min="4614" max="4616" width="10.7109375" style="272" customWidth="1"/>
    <col min="4617" max="4617" width="3.7109375" style="272" customWidth="1"/>
    <col min="4618" max="4865" width="9.140625" style="272"/>
    <col min="4866" max="4866" width="13.7109375" style="272" customWidth="1"/>
    <col min="4867" max="4867" width="42.7109375" style="272" customWidth="1"/>
    <col min="4868" max="4869" width="8.7109375" style="272" customWidth="1"/>
    <col min="4870" max="4872" width="10.7109375" style="272" customWidth="1"/>
    <col min="4873" max="4873" width="3.7109375" style="272" customWidth="1"/>
    <col min="4874" max="5121" width="9.140625" style="272"/>
    <col min="5122" max="5122" width="13.7109375" style="272" customWidth="1"/>
    <col min="5123" max="5123" width="42.7109375" style="272" customWidth="1"/>
    <col min="5124" max="5125" width="8.7109375" style="272" customWidth="1"/>
    <col min="5126" max="5128" width="10.7109375" style="272" customWidth="1"/>
    <col min="5129" max="5129" width="3.7109375" style="272" customWidth="1"/>
    <col min="5130" max="5377" width="9.140625" style="272"/>
    <col min="5378" max="5378" width="13.7109375" style="272" customWidth="1"/>
    <col min="5379" max="5379" width="42.7109375" style="272" customWidth="1"/>
    <col min="5380" max="5381" width="8.7109375" style="272" customWidth="1"/>
    <col min="5382" max="5384" width="10.7109375" style="272" customWidth="1"/>
    <col min="5385" max="5385" width="3.7109375" style="272" customWidth="1"/>
    <col min="5386" max="5633" width="9.140625" style="272"/>
    <col min="5634" max="5634" width="13.7109375" style="272" customWidth="1"/>
    <col min="5635" max="5635" width="42.7109375" style="272" customWidth="1"/>
    <col min="5636" max="5637" width="8.7109375" style="272" customWidth="1"/>
    <col min="5638" max="5640" width="10.7109375" style="272" customWidth="1"/>
    <col min="5641" max="5641" width="3.7109375" style="272" customWidth="1"/>
    <col min="5642" max="5889" width="9.140625" style="272"/>
    <col min="5890" max="5890" width="13.7109375" style="272" customWidth="1"/>
    <col min="5891" max="5891" width="42.7109375" style="272" customWidth="1"/>
    <col min="5892" max="5893" width="8.7109375" style="272" customWidth="1"/>
    <col min="5894" max="5896" width="10.7109375" style="272" customWidth="1"/>
    <col min="5897" max="5897" width="3.7109375" style="272" customWidth="1"/>
    <col min="5898" max="6145" width="9.140625" style="272"/>
    <col min="6146" max="6146" width="13.7109375" style="272" customWidth="1"/>
    <col min="6147" max="6147" width="42.7109375" style="272" customWidth="1"/>
    <col min="6148" max="6149" width="8.7109375" style="272" customWidth="1"/>
    <col min="6150" max="6152" width="10.7109375" style="272" customWidth="1"/>
    <col min="6153" max="6153" width="3.7109375" style="272" customWidth="1"/>
    <col min="6154" max="6401" width="9.140625" style="272"/>
    <col min="6402" max="6402" width="13.7109375" style="272" customWidth="1"/>
    <col min="6403" max="6403" width="42.7109375" style="272" customWidth="1"/>
    <col min="6404" max="6405" width="8.7109375" style="272" customWidth="1"/>
    <col min="6406" max="6408" width="10.7109375" style="272" customWidth="1"/>
    <col min="6409" max="6409" width="3.7109375" style="272" customWidth="1"/>
    <col min="6410" max="6657" width="9.140625" style="272"/>
    <col min="6658" max="6658" width="13.7109375" style="272" customWidth="1"/>
    <col min="6659" max="6659" width="42.7109375" style="272" customWidth="1"/>
    <col min="6660" max="6661" width="8.7109375" style="272" customWidth="1"/>
    <col min="6662" max="6664" width="10.7109375" style="272" customWidth="1"/>
    <col min="6665" max="6665" width="3.7109375" style="272" customWidth="1"/>
    <col min="6666" max="6913" width="9.140625" style="272"/>
    <col min="6914" max="6914" width="13.7109375" style="272" customWidth="1"/>
    <col min="6915" max="6915" width="42.7109375" style="272" customWidth="1"/>
    <col min="6916" max="6917" width="8.7109375" style="272" customWidth="1"/>
    <col min="6918" max="6920" width="10.7109375" style="272" customWidth="1"/>
    <col min="6921" max="6921" width="3.7109375" style="272" customWidth="1"/>
    <col min="6922" max="7169" width="9.140625" style="272"/>
    <col min="7170" max="7170" width="13.7109375" style="272" customWidth="1"/>
    <col min="7171" max="7171" width="42.7109375" style="272" customWidth="1"/>
    <col min="7172" max="7173" width="8.7109375" style="272" customWidth="1"/>
    <col min="7174" max="7176" width="10.7109375" style="272" customWidth="1"/>
    <col min="7177" max="7177" width="3.7109375" style="272" customWidth="1"/>
    <col min="7178" max="7425" width="9.140625" style="272"/>
    <col min="7426" max="7426" width="13.7109375" style="272" customWidth="1"/>
    <col min="7427" max="7427" width="42.7109375" style="272" customWidth="1"/>
    <col min="7428" max="7429" width="8.7109375" style="272" customWidth="1"/>
    <col min="7430" max="7432" width="10.7109375" style="272" customWidth="1"/>
    <col min="7433" max="7433" width="3.7109375" style="272" customWidth="1"/>
    <col min="7434" max="7681" width="9.140625" style="272"/>
    <col min="7682" max="7682" width="13.7109375" style="272" customWidth="1"/>
    <col min="7683" max="7683" width="42.7109375" style="272" customWidth="1"/>
    <col min="7684" max="7685" width="8.7109375" style="272" customWidth="1"/>
    <col min="7686" max="7688" width="10.7109375" style="272" customWidth="1"/>
    <col min="7689" max="7689" width="3.7109375" style="272" customWidth="1"/>
    <col min="7690" max="7937" width="9.140625" style="272"/>
    <col min="7938" max="7938" width="13.7109375" style="272" customWidth="1"/>
    <col min="7939" max="7939" width="42.7109375" style="272" customWidth="1"/>
    <col min="7940" max="7941" width="8.7109375" style="272" customWidth="1"/>
    <col min="7942" max="7944" width="10.7109375" style="272" customWidth="1"/>
    <col min="7945" max="7945" width="3.7109375" style="272" customWidth="1"/>
    <col min="7946" max="8193" width="9.140625" style="272"/>
    <col min="8194" max="8194" width="13.7109375" style="272" customWidth="1"/>
    <col min="8195" max="8195" width="42.7109375" style="272" customWidth="1"/>
    <col min="8196" max="8197" width="8.7109375" style="272" customWidth="1"/>
    <col min="8198" max="8200" width="10.7109375" style="272" customWidth="1"/>
    <col min="8201" max="8201" width="3.7109375" style="272" customWidth="1"/>
    <col min="8202" max="8449" width="9.140625" style="272"/>
    <col min="8450" max="8450" width="13.7109375" style="272" customWidth="1"/>
    <col min="8451" max="8451" width="42.7109375" style="272" customWidth="1"/>
    <col min="8452" max="8453" width="8.7109375" style="272" customWidth="1"/>
    <col min="8454" max="8456" width="10.7109375" style="272" customWidth="1"/>
    <col min="8457" max="8457" width="3.7109375" style="272" customWidth="1"/>
    <col min="8458" max="8705" width="9.140625" style="272"/>
    <col min="8706" max="8706" width="13.7109375" style="272" customWidth="1"/>
    <col min="8707" max="8707" width="42.7109375" style="272" customWidth="1"/>
    <col min="8708" max="8709" width="8.7109375" style="272" customWidth="1"/>
    <col min="8710" max="8712" width="10.7109375" style="272" customWidth="1"/>
    <col min="8713" max="8713" width="3.7109375" style="272" customWidth="1"/>
    <col min="8714" max="8961" width="9.140625" style="272"/>
    <col min="8962" max="8962" width="13.7109375" style="272" customWidth="1"/>
    <col min="8963" max="8963" width="42.7109375" style="272" customWidth="1"/>
    <col min="8964" max="8965" width="8.7109375" style="272" customWidth="1"/>
    <col min="8966" max="8968" width="10.7109375" style="272" customWidth="1"/>
    <col min="8969" max="8969" width="3.7109375" style="272" customWidth="1"/>
    <col min="8970" max="9217" width="9.140625" style="272"/>
    <col min="9218" max="9218" width="13.7109375" style="272" customWidth="1"/>
    <col min="9219" max="9219" width="42.7109375" style="272" customWidth="1"/>
    <col min="9220" max="9221" width="8.7109375" style="272" customWidth="1"/>
    <col min="9222" max="9224" width="10.7109375" style="272" customWidth="1"/>
    <col min="9225" max="9225" width="3.7109375" style="272" customWidth="1"/>
    <col min="9226" max="9473" width="9.140625" style="272"/>
    <col min="9474" max="9474" width="13.7109375" style="272" customWidth="1"/>
    <col min="9475" max="9475" width="42.7109375" style="272" customWidth="1"/>
    <col min="9476" max="9477" width="8.7109375" style="272" customWidth="1"/>
    <col min="9478" max="9480" width="10.7109375" style="272" customWidth="1"/>
    <col min="9481" max="9481" width="3.7109375" style="272" customWidth="1"/>
    <col min="9482" max="9729" width="9.140625" style="272"/>
    <col min="9730" max="9730" width="13.7109375" style="272" customWidth="1"/>
    <col min="9731" max="9731" width="42.7109375" style="272" customWidth="1"/>
    <col min="9732" max="9733" width="8.7109375" style="272" customWidth="1"/>
    <col min="9734" max="9736" width="10.7109375" style="272" customWidth="1"/>
    <col min="9737" max="9737" width="3.7109375" style="272" customWidth="1"/>
    <col min="9738" max="9985" width="9.140625" style="272"/>
    <col min="9986" max="9986" width="13.7109375" style="272" customWidth="1"/>
    <col min="9987" max="9987" width="42.7109375" style="272" customWidth="1"/>
    <col min="9988" max="9989" width="8.7109375" style="272" customWidth="1"/>
    <col min="9990" max="9992" width="10.7109375" style="272" customWidth="1"/>
    <col min="9993" max="9993" width="3.7109375" style="272" customWidth="1"/>
    <col min="9994" max="10241" width="9.140625" style="272"/>
    <col min="10242" max="10242" width="13.7109375" style="272" customWidth="1"/>
    <col min="10243" max="10243" width="42.7109375" style="272" customWidth="1"/>
    <col min="10244" max="10245" width="8.7109375" style="272" customWidth="1"/>
    <col min="10246" max="10248" width="10.7109375" style="272" customWidth="1"/>
    <col min="10249" max="10249" width="3.7109375" style="272" customWidth="1"/>
    <col min="10250" max="10497" width="9.140625" style="272"/>
    <col min="10498" max="10498" width="13.7109375" style="272" customWidth="1"/>
    <col min="10499" max="10499" width="42.7109375" style="272" customWidth="1"/>
    <col min="10500" max="10501" width="8.7109375" style="272" customWidth="1"/>
    <col min="10502" max="10504" width="10.7109375" style="272" customWidth="1"/>
    <col min="10505" max="10505" width="3.7109375" style="272" customWidth="1"/>
    <col min="10506" max="10753" width="9.140625" style="272"/>
    <col min="10754" max="10754" width="13.7109375" style="272" customWidth="1"/>
    <col min="10755" max="10755" width="42.7109375" style="272" customWidth="1"/>
    <col min="10756" max="10757" width="8.7109375" style="272" customWidth="1"/>
    <col min="10758" max="10760" width="10.7109375" style="272" customWidth="1"/>
    <col min="10761" max="10761" width="3.7109375" style="272" customWidth="1"/>
    <col min="10762" max="11009" width="9.140625" style="272"/>
    <col min="11010" max="11010" width="13.7109375" style="272" customWidth="1"/>
    <col min="11011" max="11011" width="42.7109375" style="272" customWidth="1"/>
    <col min="11012" max="11013" width="8.7109375" style="272" customWidth="1"/>
    <col min="11014" max="11016" width="10.7109375" style="272" customWidth="1"/>
    <col min="11017" max="11017" width="3.7109375" style="272" customWidth="1"/>
    <col min="11018" max="11265" width="9.140625" style="272"/>
    <col min="11266" max="11266" width="13.7109375" style="272" customWidth="1"/>
    <col min="11267" max="11267" width="42.7109375" style="272" customWidth="1"/>
    <col min="11268" max="11269" width="8.7109375" style="272" customWidth="1"/>
    <col min="11270" max="11272" width="10.7109375" style="272" customWidth="1"/>
    <col min="11273" max="11273" width="3.7109375" style="272" customWidth="1"/>
    <col min="11274" max="11521" width="9.140625" style="272"/>
    <col min="11522" max="11522" width="13.7109375" style="272" customWidth="1"/>
    <col min="11523" max="11523" width="42.7109375" style="272" customWidth="1"/>
    <col min="11524" max="11525" width="8.7109375" style="272" customWidth="1"/>
    <col min="11526" max="11528" width="10.7109375" style="272" customWidth="1"/>
    <col min="11529" max="11529" width="3.7109375" style="272" customWidth="1"/>
    <col min="11530" max="11777" width="9.140625" style="272"/>
    <col min="11778" max="11778" width="13.7109375" style="272" customWidth="1"/>
    <col min="11779" max="11779" width="42.7109375" style="272" customWidth="1"/>
    <col min="11780" max="11781" width="8.7109375" style="272" customWidth="1"/>
    <col min="11782" max="11784" width="10.7109375" style="272" customWidth="1"/>
    <col min="11785" max="11785" width="3.7109375" style="272" customWidth="1"/>
    <col min="11786" max="12033" width="9.140625" style="272"/>
    <col min="12034" max="12034" width="13.7109375" style="272" customWidth="1"/>
    <col min="12035" max="12035" width="42.7109375" style="272" customWidth="1"/>
    <col min="12036" max="12037" width="8.7109375" style="272" customWidth="1"/>
    <col min="12038" max="12040" width="10.7109375" style="272" customWidth="1"/>
    <col min="12041" max="12041" width="3.7109375" style="272" customWidth="1"/>
    <col min="12042" max="12289" width="9.140625" style="272"/>
    <col min="12290" max="12290" width="13.7109375" style="272" customWidth="1"/>
    <col min="12291" max="12291" width="42.7109375" style="272" customWidth="1"/>
    <col min="12292" max="12293" width="8.7109375" style="272" customWidth="1"/>
    <col min="12294" max="12296" width="10.7109375" style="272" customWidth="1"/>
    <col min="12297" max="12297" width="3.7109375" style="272" customWidth="1"/>
    <col min="12298" max="12545" width="9.140625" style="272"/>
    <col min="12546" max="12546" width="13.7109375" style="272" customWidth="1"/>
    <col min="12547" max="12547" width="42.7109375" style="272" customWidth="1"/>
    <col min="12548" max="12549" width="8.7109375" style="272" customWidth="1"/>
    <col min="12550" max="12552" width="10.7109375" style="272" customWidth="1"/>
    <col min="12553" max="12553" width="3.7109375" style="272" customWidth="1"/>
    <col min="12554" max="12801" width="9.140625" style="272"/>
    <col min="12802" max="12802" width="13.7109375" style="272" customWidth="1"/>
    <col min="12803" max="12803" width="42.7109375" style="272" customWidth="1"/>
    <col min="12804" max="12805" width="8.7109375" style="272" customWidth="1"/>
    <col min="12806" max="12808" width="10.7109375" style="272" customWidth="1"/>
    <col min="12809" max="12809" width="3.7109375" style="272" customWidth="1"/>
    <col min="12810" max="13057" width="9.140625" style="272"/>
    <col min="13058" max="13058" width="13.7109375" style="272" customWidth="1"/>
    <col min="13059" max="13059" width="42.7109375" style="272" customWidth="1"/>
    <col min="13060" max="13061" width="8.7109375" style="272" customWidth="1"/>
    <col min="13062" max="13064" width="10.7109375" style="272" customWidth="1"/>
    <col min="13065" max="13065" width="3.7109375" style="272" customWidth="1"/>
    <col min="13066" max="13313" width="9.140625" style="272"/>
    <col min="13314" max="13314" width="13.7109375" style="272" customWidth="1"/>
    <col min="13315" max="13315" width="42.7109375" style="272" customWidth="1"/>
    <col min="13316" max="13317" width="8.7109375" style="272" customWidth="1"/>
    <col min="13318" max="13320" width="10.7109375" style="272" customWidth="1"/>
    <col min="13321" max="13321" width="3.7109375" style="272" customWidth="1"/>
    <col min="13322" max="13569" width="9.140625" style="272"/>
    <col min="13570" max="13570" width="13.7109375" style="272" customWidth="1"/>
    <col min="13571" max="13571" width="42.7109375" style="272" customWidth="1"/>
    <col min="13572" max="13573" width="8.7109375" style="272" customWidth="1"/>
    <col min="13574" max="13576" width="10.7109375" style="272" customWidth="1"/>
    <col min="13577" max="13577" width="3.7109375" style="272" customWidth="1"/>
    <col min="13578" max="13825" width="9.140625" style="272"/>
    <col min="13826" max="13826" width="13.7109375" style="272" customWidth="1"/>
    <col min="13827" max="13827" width="42.7109375" style="272" customWidth="1"/>
    <col min="13828" max="13829" width="8.7109375" style="272" customWidth="1"/>
    <col min="13830" max="13832" width="10.7109375" style="272" customWidth="1"/>
    <col min="13833" max="13833" width="3.7109375" style="272" customWidth="1"/>
    <col min="13834" max="14081" width="9.140625" style="272"/>
    <col min="14082" max="14082" width="13.7109375" style="272" customWidth="1"/>
    <col min="14083" max="14083" width="42.7109375" style="272" customWidth="1"/>
    <col min="14084" max="14085" width="8.7109375" style="272" customWidth="1"/>
    <col min="14086" max="14088" width="10.7109375" style="272" customWidth="1"/>
    <col min="14089" max="14089" width="3.7109375" style="272" customWidth="1"/>
    <col min="14090" max="14337" width="9.140625" style="272"/>
    <col min="14338" max="14338" width="13.7109375" style="272" customWidth="1"/>
    <col min="14339" max="14339" width="42.7109375" style="272" customWidth="1"/>
    <col min="14340" max="14341" width="8.7109375" style="272" customWidth="1"/>
    <col min="14342" max="14344" width="10.7109375" style="272" customWidth="1"/>
    <col min="14345" max="14345" width="3.7109375" style="272" customWidth="1"/>
    <col min="14346" max="14593" width="9.140625" style="272"/>
    <col min="14594" max="14594" width="13.7109375" style="272" customWidth="1"/>
    <col min="14595" max="14595" width="42.7109375" style="272" customWidth="1"/>
    <col min="14596" max="14597" width="8.7109375" style="272" customWidth="1"/>
    <col min="14598" max="14600" width="10.7109375" style="272" customWidth="1"/>
    <col min="14601" max="14601" width="3.7109375" style="272" customWidth="1"/>
    <col min="14602" max="14849" width="9.140625" style="272"/>
    <col min="14850" max="14850" width="13.7109375" style="272" customWidth="1"/>
    <col min="14851" max="14851" width="42.7109375" style="272" customWidth="1"/>
    <col min="14852" max="14853" width="8.7109375" style="272" customWidth="1"/>
    <col min="14854" max="14856" width="10.7109375" style="272" customWidth="1"/>
    <col min="14857" max="14857" width="3.7109375" style="272" customWidth="1"/>
    <col min="14858" max="15105" width="9.140625" style="272"/>
    <col min="15106" max="15106" width="13.7109375" style="272" customWidth="1"/>
    <col min="15107" max="15107" width="42.7109375" style="272" customWidth="1"/>
    <col min="15108" max="15109" width="8.7109375" style="272" customWidth="1"/>
    <col min="15110" max="15112" width="10.7109375" style="272" customWidth="1"/>
    <col min="15113" max="15113" width="3.7109375" style="272" customWidth="1"/>
    <col min="15114" max="15361" width="9.140625" style="272"/>
    <col min="15362" max="15362" width="13.7109375" style="272" customWidth="1"/>
    <col min="15363" max="15363" width="42.7109375" style="272" customWidth="1"/>
    <col min="15364" max="15365" width="8.7109375" style="272" customWidth="1"/>
    <col min="15366" max="15368" width="10.7109375" style="272" customWidth="1"/>
    <col min="15369" max="15369" width="3.7109375" style="272" customWidth="1"/>
    <col min="15370" max="15617" width="9.140625" style="272"/>
    <col min="15618" max="15618" width="13.7109375" style="272" customWidth="1"/>
    <col min="15619" max="15619" width="42.7109375" style="272" customWidth="1"/>
    <col min="15620" max="15621" width="8.7109375" style="272" customWidth="1"/>
    <col min="15622" max="15624" width="10.7109375" style="272" customWidth="1"/>
    <col min="15625" max="15625" width="3.7109375" style="272" customWidth="1"/>
    <col min="15626" max="15873" width="9.140625" style="272"/>
    <col min="15874" max="15874" width="13.7109375" style="272" customWidth="1"/>
    <col min="15875" max="15875" width="42.7109375" style="272" customWidth="1"/>
    <col min="15876" max="15877" width="8.7109375" style="272" customWidth="1"/>
    <col min="15878" max="15880" width="10.7109375" style="272" customWidth="1"/>
    <col min="15881" max="15881" width="3.7109375" style="272" customWidth="1"/>
    <col min="15882" max="16129" width="9.140625" style="272"/>
    <col min="16130" max="16130" width="13.7109375" style="272" customWidth="1"/>
    <col min="16131" max="16131" width="42.7109375" style="272" customWidth="1"/>
    <col min="16132" max="16133" width="8.7109375" style="272" customWidth="1"/>
    <col min="16134" max="16136" width="10.7109375" style="272" customWidth="1"/>
    <col min="16137" max="16137" width="3.7109375" style="272" customWidth="1"/>
    <col min="16138" max="16384" width="9.140625" style="272"/>
  </cols>
  <sheetData>
    <row r="1" spans="2:12" ht="15.75" thickBot="1" x14ac:dyDescent="0.3">
      <c r="C1" s="3"/>
      <c r="D1" s="4"/>
    </row>
    <row r="2" spans="2:12" ht="15" customHeight="1" x14ac:dyDescent="0.25">
      <c r="B2" s="376" t="s">
        <v>177</v>
      </c>
      <c r="C2" s="366" t="s">
        <v>280</v>
      </c>
      <c r="D2" s="378"/>
      <c r="E2" s="378"/>
      <c r="F2" s="379"/>
      <c r="L2" s="101"/>
    </row>
    <row r="3" spans="2:12" ht="15.75" customHeight="1" thickBot="1" x14ac:dyDescent="0.3">
      <c r="B3" s="377"/>
      <c r="C3" s="380"/>
      <c r="D3" s="381"/>
      <c r="E3" s="381"/>
      <c r="F3" s="382"/>
    </row>
    <row r="4" spans="2:12" x14ac:dyDescent="0.25">
      <c r="C4" s="380"/>
      <c r="D4" s="381"/>
      <c r="E4" s="381"/>
      <c r="F4" s="382"/>
    </row>
    <row r="5" spans="2:12" x14ac:dyDescent="0.25">
      <c r="C5" s="380"/>
      <c r="D5" s="381"/>
      <c r="E5" s="381"/>
      <c r="F5" s="382"/>
    </row>
    <row r="6" spans="2:12" x14ac:dyDescent="0.25">
      <c r="C6" s="380"/>
      <c r="D6" s="381"/>
      <c r="E6" s="381"/>
      <c r="F6" s="382"/>
    </row>
    <row r="7" spans="2:12" x14ac:dyDescent="0.25">
      <c r="C7" s="380"/>
      <c r="D7" s="381"/>
      <c r="E7" s="381"/>
      <c r="F7" s="382"/>
    </row>
    <row r="8" spans="2:12" x14ac:dyDescent="0.25">
      <c r="C8" s="380"/>
      <c r="D8" s="381"/>
      <c r="E8" s="381"/>
      <c r="F8" s="382"/>
    </row>
    <row r="9" spans="2:12" x14ac:dyDescent="0.25">
      <c r="C9" s="380"/>
      <c r="D9" s="381"/>
      <c r="E9" s="381"/>
      <c r="F9" s="382"/>
    </row>
    <row r="10" spans="2:12" x14ac:dyDescent="0.25">
      <c r="C10" s="380"/>
      <c r="D10" s="381"/>
      <c r="E10" s="381"/>
      <c r="F10" s="382"/>
    </row>
    <row r="11" spans="2:12" x14ac:dyDescent="0.25">
      <c r="C11" s="380"/>
      <c r="D11" s="381"/>
      <c r="E11" s="381"/>
      <c r="F11" s="382"/>
    </row>
    <row r="12" spans="2:12" x14ac:dyDescent="0.25">
      <c r="C12" s="380"/>
      <c r="D12" s="381"/>
      <c r="E12" s="381"/>
      <c r="F12" s="382"/>
    </row>
    <row r="13" spans="2:12" x14ac:dyDescent="0.25">
      <c r="C13" s="383"/>
      <c r="D13" s="384"/>
      <c r="E13" s="384"/>
      <c r="F13" s="385"/>
    </row>
    <row r="14" spans="2:12" ht="15.75" thickBot="1" x14ac:dyDescent="0.3"/>
    <row r="15" spans="2:12" s="8" customFormat="1" ht="13.5" thickBot="1" x14ac:dyDescent="0.25">
      <c r="B15" s="102"/>
      <c r="C15" s="8" t="s">
        <v>0</v>
      </c>
      <c r="D15" s="9"/>
      <c r="E15" s="10"/>
      <c r="F15" s="11" t="s">
        <v>1</v>
      </c>
      <c r="G15" s="12">
        <v>1</v>
      </c>
      <c r="H15" s="10"/>
    </row>
    <row r="16" spans="2:12" ht="15.75" thickBot="1" x14ac:dyDescent="0.3">
      <c r="C16" s="8"/>
      <c r="F16" s="11"/>
      <c r="G16" s="12"/>
    </row>
    <row r="17" spans="2:13" ht="15.75" thickBot="1" x14ac:dyDescent="0.3">
      <c r="C17" s="8"/>
      <c r="F17" s="11"/>
      <c r="G17" s="12"/>
    </row>
    <row r="18" spans="2:13" ht="15.75" thickBot="1" x14ac:dyDescent="0.3"/>
    <row r="19" spans="2:13" s="18" customFormat="1" ht="12.75" x14ac:dyDescent="0.2">
      <c r="B19" s="13" t="s">
        <v>2</v>
      </c>
      <c r="C19" s="14" t="s">
        <v>3</v>
      </c>
      <c r="D19" s="14" t="s">
        <v>4</v>
      </c>
      <c r="E19" s="15" t="s">
        <v>5</v>
      </c>
      <c r="F19" s="15" t="s">
        <v>6</v>
      </c>
      <c r="G19" s="15" t="s">
        <v>7</v>
      </c>
      <c r="H19" s="15" t="s">
        <v>8</v>
      </c>
    </row>
    <row r="20" spans="2:13" s="18" customFormat="1" ht="13.5" thickBot="1" x14ac:dyDescent="0.25">
      <c r="B20" s="19" t="s">
        <v>9</v>
      </c>
      <c r="C20" s="20"/>
      <c r="D20" s="20"/>
      <c r="E20" s="21"/>
      <c r="F20" s="21"/>
      <c r="G20" s="21"/>
      <c r="H20" s="21"/>
    </row>
    <row r="21" spans="2:13" s="18" customFormat="1" ht="13.5" thickBot="1" x14ac:dyDescent="0.25">
      <c r="B21" s="160"/>
      <c r="C21" s="25" t="s">
        <v>13</v>
      </c>
      <c r="D21" s="26"/>
      <c r="E21" s="27"/>
      <c r="F21" s="27"/>
      <c r="G21" s="27"/>
      <c r="H21" s="29"/>
    </row>
    <row r="22" spans="2:13" s="119" customFormat="1" x14ac:dyDescent="0.25">
      <c r="B22" s="149"/>
      <c r="C22" s="114"/>
      <c r="D22" s="115"/>
      <c r="E22" s="116"/>
      <c r="F22" s="116"/>
      <c r="G22" s="32"/>
      <c r="H22" s="33"/>
    </row>
    <row r="23" spans="2:13" s="119" customFormat="1" ht="51" x14ac:dyDescent="0.25">
      <c r="B23" s="224" t="str">
        <f>'ANAS 2015'!B24</f>
        <v>L.01.001.b</v>
      </c>
      <c r="C23" s="224" t="str">
        <f>'ANAS 2015'!C24</f>
        <v>NOLO DI AUTOCARRO PER LAVORO DIURNO
funzionante compreso conducente, carburante e lubrificante per prestazioni di lavoro diurno
Per ogni ora di lavoro.
DELLA PORTATA FINO DA QL 41 A 60QL</v>
      </c>
      <c r="D23" s="269" t="str">
        <f>'ANAS 2015'!D24</f>
        <v>h</v>
      </c>
      <c r="E23" s="258">
        <v>2</v>
      </c>
      <c r="F23" s="226">
        <f>'ANAS 2015'!E24</f>
        <v>75.648979999999995</v>
      </c>
      <c r="G23" s="267">
        <f>E23/$G$15</f>
        <v>2</v>
      </c>
      <c r="H23" s="268">
        <f>G23*F23</f>
        <v>151.29795999999999</v>
      </c>
      <c r="J23" s="45"/>
      <c r="K23" s="18"/>
      <c r="L23" s="161"/>
      <c r="M23" s="161"/>
    </row>
    <row r="24" spans="2:13" ht="15.75" thickBot="1" x14ac:dyDescent="0.3">
      <c r="B24" s="110"/>
      <c r="C24" s="50"/>
      <c r="D24" s="51"/>
      <c r="E24" s="52"/>
      <c r="F24" s="52"/>
      <c r="G24" s="52"/>
      <c r="H24" s="54"/>
    </row>
    <row r="25" spans="2:13" ht="15.75" thickBot="1" x14ac:dyDescent="0.3">
      <c r="B25" s="162"/>
      <c r="C25" s="56" t="s">
        <v>14</v>
      </c>
      <c r="D25" s="57"/>
      <c r="E25" s="58"/>
      <c r="F25" s="58"/>
      <c r="G25" s="60" t="s">
        <v>15</v>
      </c>
      <c r="H25" s="12">
        <f>SUM(H22:H24)</f>
        <v>151.29795999999999</v>
      </c>
    </row>
    <row r="26" spans="2:13" ht="15.75" thickBot="1" x14ac:dyDescent="0.3">
      <c r="B26" s="162"/>
      <c r="C26" s="50"/>
      <c r="D26" s="61"/>
      <c r="E26" s="62"/>
      <c r="F26" s="62"/>
      <c r="G26" s="62"/>
      <c r="H26" s="64"/>
    </row>
    <row r="27" spans="2:13" x14ac:dyDescent="0.25">
      <c r="B27" s="261"/>
      <c r="C27" s="171" t="s">
        <v>16</v>
      </c>
      <c r="D27" s="61"/>
      <c r="E27" s="62"/>
      <c r="F27" s="62"/>
      <c r="G27" s="62"/>
      <c r="H27" s="64"/>
    </row>
    <row r="28" spans="2:13" x14ac:dyDescent="0.25">
      <c r="B28" s="262"/>
      <c r="C28" s="263"/>
      <c r="D28" s="84"/>
      <c r="E28" s="32"/>
      <c r="F28" s="32"/>
      <c r="G28" s="32"/>
      <c r="H28" s="33"/>
    </row>
    <row r="29" spans="2:13" x14ac:dyDescent="0.25">
      <c r="B29" s="264"/>
      <c r="C29" s="228" t="s">
        <v>303</v>
      </c>
      <c r="D29" s="244"/>
      <c r="E29" s="245"/>
      <c r="F29" s="245"/>
      <c r="G29" s="245"/>
      <c r="H29" s="265"/>
    </row>
    <row r="30" spans="2:13" x14ac:dyDescent="0.25">
      <c r="B30" s="224" t="str">
        <f>'ANAS 2015'!B23</f>
        <v>CE.1.05</v>
      </c>
      <c r="C30" s="266" t="str">
        <f>'ANAS 2015'!C23</f>
        <v>Guardiania (turni 8 ore)</v>
      </c>
      <c r="D30" s="244" t="str">
        <f>'ANAS 2015'!D23</f>
        <v>h</v>
      </c>
      <c r="E30" s="245">
        <f>2*1</f>
        <v>2</v>
      </c>
      <c r="F30" s="245">
        <f>'ANAS 2015'!E23</f>
        <v>23.480270000000001</v>
      </c>
      <c r="G30" s="267">
        <f>E30/$G$15</f>
        <v>2</v>
      </c>
      <c r="H30" s="268">
        <f>G30*F30</f>
        <v>46.960540000000002</v>
      </c>
    </row>
    <row r="31" spans="2:13" x14ac:dyDescent="0.25">
      <c r="B31" s="232"/>
      <c r="C31" s="266"/>
      <c r="D31" s="239"/>
      <c r="E31" s="240"/>
      <c r="F31" s="245"/>
      <c r="G31" s="267"/>
      <c r="H31" s="268"/>
    </row>
    <row r="32" spans="2:13" x14ac:dyDescent="0.25">
      <c r="B32" s="232"/>
      <c r="C32" s="229" t="s">
        <v>304</v>
      </c>
      <c r="D32" s="239"/>
      <c r="E32" s="240"/>
      <c r="F32" s="240"/>
      <c r="G32" s="240"/>
      <c r="H32" s="268"/>
    </row>
    <row r="33" spans="2:10" x14ac:dyDescent="0.25">
      <c r="B33" s="224" t="str">
        <f>'ANAS 2015'!B23</f>
        <v>CE.1.05</v>
      </c>
      <c r="C33" s="266" t="str">
        <f>'ANAS 2015'!C23</f>
        <v>Guardiania (turni 8 ore)</v>
      </c>
      <c r="D33" s="239" t="str">
        <f>'ANAS 2015'!D23</f>
        <v>h</v>
      </c>
      <c r="E33" s="240">
        <f>2*1</f>
        <v>2</v>
      </c>
      <c r="F33" s="245">
        <f>'ANAS 2015'!E23</f>
        <v>23.480270000000001</v>
      </c>
      <c r="G33" s="267">
        <f>E33/$G$15</f>
        <v>2</v>
      </c>
      <c r="H33" s="268">
        <f>G33*F33</f>
        <v>46.960540000000002</v>
      </c>
    </row>
    <row r="34" spans="2:10" s="284" customFormat="1" x14ac:dyDescent="0.25">
      <c r="B34" s="224"/>
      <c r="C34" s="266"/>
      <c r="D34" s="239"/>
      <c r="E34" s="240"/>
      <c r="F34" s="245"/>
      <c r="G34" s="267"/>
      <c r="H34" s="268"/>
    </row>
    <row r="35" spans="2:10" ht="15.75" thickBot="1" x14ac:dyDescent="0.3">
      <c r="B35" s="100"/>
      <c r="C35" s="164"/>
      <c r="D35" s="78"/>
      <c r="E35" s="47"/>
      <c r="F35" s="86"/>
      <c r="G35" s="43"/>
      <c r="H35" s="44"/>
    </row>
    <row r="36" spans="2:10" ht="15.75" thickBot="1" x14ac:dyDescent="0.3">
      <c r="B36" s="162"/>
      <c r="C36" s="56" t="s">
        <v>17</v>
      </c>
      <c r="D36" s="57"/>
      <c r="E36" s="58"/>
      <c r="F36" s="58"/>
      <c r="G36" s="60" t="s">
        <v>15</v>
      </c>
      <c r="H36" s="12">
        <f>SUM(H29:H35)</f>
        <v>93.921080000000003</v>
      </c>
    </row>
    <row r="37" spans="2:10" ht="15.75" thickBot="1" x14ac:dyDescent="0.3">
      <c r="B37" s="162"/>
      <c r="C37" s="50"/>
      <c r="D37" s="61"/>
      <c r="E37" s="62"/>
      <c r="F37" s="62"/>
      <c r="G37" s="62"/>
      <c r="H37" s="64"/>
    </row>
    <row r="38" spans="2:10" ht="15.75" thickBot="1" x14ac:dyDescent="0.3">
      <c r="B38" s="163"/>
      <c r="C38" s="25" t="s">
        <v>18</v>
      </c>
      <c r="D38" s="61"/>
      <c r="E38" s="62"/>
      <c r="F38" s="62"/>
      <c r="G38" s="165"/>
      <c r="H38" s="64"/>
    </row>
    <row r="39" spans="2:10" x14ac:dyDescent="0.25">
      <c r="B39" s="149"/>
      <c r="C39" s="166"/>
      <c r="D39" s="84"/>
      <c r="E39" s="32"/>
      <c r="F39" s="32"/>
      <c r="G39" s="167">
        <f>E39/$G$15</f>
        <v>0</v>
      </c>
      <c r="H39" s="33">
        <f>G39*F39</f>
        <v>0</v>
      </c>
      <c r="J39" s="45"/>
    </row>
    <row r="40" spans="2:10" x14ac:dyDescent="0.25">
      <c r="B40" s="100"/>
      <c r="C40" s="46"/>
      <c r="D40" s="78"/>
      <c r="E40" s="47"/>
      <c r="F40" s="47"/>
      <c r="G40" s="43"/>
      <c r="H40" s="44"/>
      <c r="J40" s="45"/>
    </row>
    <row r="41" spans="2:10" x14ac:dyDescent="0.25">
      <c r="B41" s="100"/>
      <c r="C41" s="46"/>
      <c r="D41" s="78"/>
      <c r="E41" s="47"/>
      <c r="F41" s="47"/>
      <c r="G41" s="43"/>
      <c r="H41" s="44"/>
      <c r="J41" s="45"/>
    </row>
    <row r="42" spans="2:10" x14ac:dyDescent="0.25">
      <c r="B42" s="100"/>
      <c r="C42" s="46"/>
      <c r="D42" s="78"/>
      <c r="E42" s="47"/>
      <c r="F42" s="47"/>
      <c r="G42" s="43"/>
      <c r="H42" s="44"/>
      <c r="J42" s="45"/>
    </row>
    <row r="43" spans="2:10" x14ac:dyDescent="0.25">
      <c r="B43" s="100"/>
      <c r="C43" s="46"/>
      <c r="D43" s="78"/>
      <c r="E43" s="47"/>
      <c r="F43" s="47"/>
      <c r="G43" s="43"/>
      <c r="H43" s="44"/>
      <c r="J43" s="45"/>
    </row>
    <row r="44" spans="2:10" x14ac:dyDescent="0.25">
      <c r="B44" s="100"/>
      <c r="C44" s="46"/>
      <c r="D44" s="78"/>
      <c r="E44" s="47"/>
      <c r="F44" s="47"/>
      <c r="G44" s="43"/>
      <c r="H44" s="44"/>
      <c r="J44" s="45"/>
    </row>
    <row r="45" spans="2:10" x14ac:dyDescent="0.25">
      <c r="B45" s="100"/>
      <c r="C45" s="46"/>
      <c r="D45" s="78"/>
      <c r="E45" s="47"/>
      <c r="F45" s="47"/>
      <c r="G45" s="43"/>
      <c r="H45" s="44"/>
      <c r="J45" s="45"/>
    </row>
    <row r="46" spans="2:10" x14ac:dyDescent="0.25">
      <c r="B46" s="100"/>
      <c r="C46" s="46"/>
      <c r="D46" s="78"/>
      <c r="E46" s="47"/>
      <c r="F46" s="47"/>
      <c r="G46" s="43"/>
      <c r="H46" s="44"/>
      <c r="J46" s="45"/>
    </row>
    <row r="47" spans="2:10" x14ac:dyDescent="0.25">
      <c r="B47" s="100"/>
      <c r="C47" s="46"/>
      <c r="D47" s="78"/>
      <c r="E47" s="47"/>
      <c r="F47" s="47"/>
      <c r="G47" s="43"/>
      <c r="H47" s="44"/>
      <c r="J47" s="45"/>
    </row>
    <row r="48" spans="2:10" x14ac:dyDescent="0.25">
      <c r="B48" s="100"/>
      <c r="C48" s="46"/>
      <c r="D48" s="78"/>
      <c r="E48" s="47"/>
      <c r="F48" s="47"/>
      <c r="G48" s="43"/>
      <c r="H48" s="44"/>
      <c r="J48" s="45"/>
    </row>
    <row r="49" spans="2:10" x14ac:dyDescent="0.25">
      <c r="B49" s="100"/>
      <c r="C49" s="46"/>
      <c r="D49" s="78"/>
      <c r="E49" s="47"/>
      <c r="F49" s="47"/>
      <c r="G49" s="43"/>
      <c r="H49" s="44"/>
      <c r="J49" s="45"/>
    </row>
    <row r="50" spans="2:10" ht="15.75" thickBot="1" x14ac:dyDescent="0.3">
      <c r="B50" s="100"/>
      <c r="C50" s="46"/>
      <c r="D50" s="78"/>
      <c r="E50" s="47"/>
      <c r="F50" s="47"/>
      <c r="G50" s="43"/>
      <c r="H50" s="44"/>
      <c r="J50" s="45"/>
    </row>
    <row r="51" spans="2:10" ht="15.75" thickBot="1" x14ac:dyDescent="0.3">
      <c r="B51" s="163"/>
      <c r="C51" s="25" t="s">
        <v>310</v>
      </c>
      <c r="D51" s="78"/>
      <c r="E51" s="47"/>
      <c r="F51" s="47"/>
      <c r="G51" s="43"/>
      <c r="H51" s="44"/>
      <c r="J51" s="45"/>
    </row>
    <row r="52" spans="2:10" ht="51" x14ac:dyDescent="0.25">
      <c r="B52" s="100"/>
      <c r="C52" s="224" t="s">
        <v>311</v>
      </c>
      <c r="D52" s="78"/>
      <c r="E52" s="47"/>
      <c r="F52" s="47"/>
      <c r="G52" s="43"/>
      <c r="H52" s="44"/>
      <c r="J52" s="45"/>
    </row>
    <row r="53" spans="2:10" ht="15.75" thickBot="1" x14ac:dyDescent="0.3">
      <c r="B53" s="110"/>
      <c r="C53" s="168"/>
      <c r="D53" s="79"/>
      <c r="E53" s="80"/>
      <c r="F53" s="80"/>
      <c r="G53" s="80"/>
      <c r="H53" s="82"/>
    </row>
    <row r="54" spans="2:10" ht="15.75" thickBot="1" x14ac:dyDescent="0.3">
      <c r="B54" s="162"/>
      <c r="C54" s="56" t="s">
        <v>22</v>
      </c>
      <c r="D54" s="57"/>
      <c r="E54" s="58"/>
      <c r="F54" s="58"/>
      <c r="G54" s="60" t="s">
        <v>15</v>
      </c>
      <c r="H54" s="12">
        <f>SUM(H39:H53)</f>
        <v>0</v>
      </c>
    </row>
    <row r="55" spans="2:10" ht="15.75" thickBot="1" x14ac:dyDescent="0.3">
      <c r="B55" s="169"/>
      <c r="C55" s="87"/>
      <c r="D55" s="88"/>
      <c r="E55" s="89"/>
      <c r="F55" s="89"/>
      <c r="G55" s="90"/>
      <c r="H55" s="90"/>
    </row>
    <row r="56" spans="2:10" ht="15.75" thickBot="1" x14ac:dyDescent="0.3">
      <c r="B56" s="169"/>
      <c r="C56" s="293"/>
      <c r="D56" s="91"/>
      <c r="E56" s="91"/>
      <c r="F56" s="91" t="s">
        <v>23</v>
      </c>
      <c r="G56" s="92" t="s">
        <v>15</v>
      </c>
      <c r="H56" s="12">
        <f>H54+H36+H25</f>
        <v>245.21904000000001</v>
      </c>
    </row>
    <row r="57" spans="2:10" x14ac:dyDescent="0.25">
      <c r="B57" s="169"/>
    </row>
  </sheetData>
  <mergeCells count="2">
    <mergeCell ref="B2:B3"/>
    <mergeCell ref="C2:F13"/>
  </mergeCells>
  <pageMargins left="0.7" right="0.7" top="0.75" bottom="0.75" header="0.3" footer="0.3"/>
  <pageSetup paperSize="9" scale="58" orientation="portrait"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79998168889431442"/>
  </sheetPr>
  <dimension ref="B1:O60"/>
  <sheetViews>
    <sheetView view="pageBreakPreview" topLeftCell="A46" zoomScale="70" zoomScaleNormal="85" zoomScaleSheetLayoutView="70" workbookViewId="0">
      <selection activeCell="C50" sqref="C50"/>
    </sheetView>
  </sheetViews>
  <sheetFormatPr defaultRowHeight="15" x14ac:dyDescent="0.25"/>
  <cols>
    <col min="1" max="1" width="3.7109375" style="280" customWidth="1"/>
    <col min="2" max="2" width="15.7109375" style="2" customWidth="1"/>
    <col min="3" max="3" width="80.7109375" style="280" customWidth="1"/>
    <col min="4" max="4" width="8.7109375" style="6" customWidth="1"/>
    <col min="5" max="5" width="14" style="5" customWidth="1"/>
    <col min="6" max="9" width="10.7109375" style="5" customWidth="1"/>
    <col min="10" max="10" width="13.42578125" style="5" customWidth="1"/>
    <col min="11" max="11" width="3.7109375" style="280" customWidth="1"/>
    <col min="12" max="256" width="9.140625" style="280"/>
    <col min="257" max="257" width="13.7109375" style="280" customWidth="1"/>
    <col min="258" max="258" width="42.7109375" style="280" bestFit="1" customWidth="1"/>
    <col min="259" max="260" width="8.7109375" style="280" customWidth="1"/>
    <col min="261" max="265" width="10.7109375" style="280" customWidth="1"/>
    <col min="266" max="266" width="3.7109375" style="280" customWidth="1"/>
    <col min="267" max="267" width="9.5703125" style="280" bestFit="1" customWidth="1"/>
    <col min="268" max="512" width="9.140625" style="280"/>
    <col min="513" max="513" width="13.7109375" style="280" customWidth="1"/>
    <col min="514" max="514" width="42.7109375" style="280" bestFit="1" customWidth="1"/>
    <col min="515" max="516" width="8.7109375" style="280" customWidth="1"/>
    <col min="517" max="521" width="10.7109375" style="280" customWidth="1"/>
    <col min="522" max="522" width="3.7109375" style="280" customWidth="1"/>
    <col min="523" max="523" width="9.5703125" style="280" bestFit="1" customWidth="1"/>
    <col min="524" max="768" width="9.140625" style="280"/>
    <col min="769" max="769" width="13.7109375" style="280" customWidth="1"/>
    <col min="770" max="770" width="42.7109375" style="280" bestFit="1" customWidth="1"/>
    <col min="771" max="772" width="8.7109375" style="280" customWidth="1"/>
    <col min="773" max="777" width="10.7109375" style="280" customWidth="1"/>
    <col min="778" max="778" width="3.7109375" style="280" customWidth="1"/>
    <col min="779" max="779" width="9.5703125" style="280" bestFit="1" customWidth="1"/>
    <col min="780" max="1024" width="9.140625" style="280"/>
    <col min="1025" max="1025" width="13.7109375" style="280" customWidth="1"/>
    <col min="1026" max="1026" width="42.7109375" style="280" bestFit="1" customWidth="1"/>
    <col min="1027" max="1028" width="8.7109375" style="280" customWidth="1"/>
    <col min="1029" max="1033" width="10.7109375" style="280" customWidth="1"/>
    <col min="1034" max="1034" width="3.7109375" style="280" customWidth="1"/>
    <col min="1035" max="1035" width="9.5703125" style="280" bestFit="1" customWidth="1"/>
    <col min="1036" max="1280" width="9.140625" style="280"/>
    <col min="1281" max="1281" width="13.7109375" style="280" customWidth="1"/>
    <col min="1282" max="1282" width="42.7109375" style="280" bestFit="1" customWidth="1"/>
    <col min="1283" max="1284" width="8.7109375" style="280" customWidth="1"/>
    <col min="1285" max="1289" width="10.7109375" style="280" customWidth="1"/>
    <col min="1290" max="1290" width="3.7109375" style="280" customWidth="1"/>
    <col min="1291" max="1291" width="9.5703125" style="280" bestFit="1" customWidth="1"/>
    <col min="1292" max="1536" width="9.140625" style="280"/>
    <col min="1537" max="1537" width="13.7109375" style="280" customWidth="1"/>
    <col min="1538" max="1538" width="42.7109375" style="280" bestFit="1" customWidth="1"/>
    <col min="1539" max="1540" width="8.7109375" style="280" customWidth="1"/>
    <col min="1541" max="1545" width="10.7109375" style="280" customWidth="1"/>
    <col min="1546" max="1546" width="3.7109375" style="280" customWidth="1"/>
    <col min="1547" max="1547" width="9.5703125" style="280" bestFit="1" customWidth="1"/>
    <col min="1548" max="1792" width="9.140625" style="280"/>
    <col min="1793" max="1793" width="13.7109375" style="280" customWidth="1"/>
    <col min="1794" max="1794" width="42.7109375" style="280" bestFit="1" customWidth="1"/>
    <col min="1795" max="1796" width="8.7109375" style="280" customWidth="1"/>
    <col min="1797" max="1801" width="10.7109375" style="280" customWidth="1"/>
    <col min="1802" max="1802" width="3.7109375" style="280" customWidth="1"/>
    <col min="1803" max="1803" width="9.5703125" style="280" bestFit="1" customWidth="1"/>
    <col min="1804" max="2048" width="9.140625" style="280"/>
    <col min="2049" max="2049" width="13.7109375" style="280" customWidth="1"/>
    <col min="2050" max="2050" width="42.7109375" style="280" bestFit="1" customWidth="1"/>
    <col min="2051" max="2052" width="8.7109375" style="280" customWidth="1"/>
    <col min="2053" max="2057" width="10.7109375" style="280" customWidth="1"/>
    <col min="2058" max="2058" width="3.7109375" style="280" customWidth="1"/>
    <col min="2059" max="2059" width="9.5703125" style="280" bestFit="1" customWidth="1"/>
    <col min="2060" max="2304" width="9.140625" style="280"/>
    <col min="2305" max="2305" width="13.7109375" style="280" customWidth="1"/>
    <col min="2306" max="2306" width="42.7109375" style="280" bestFit="1" customWidth="1"/>
    <col min="2307" max="2308" width="8.7109375" style="280" customWidth="1"/>
    <col min="2309" max="2313" width="10.7109375" style="280" customWidth="1"/>
    <col min="2314" max="2314" width="3.7109375" style="280" customWidth="1"/>
    <col min="2315" max="2315" width="9.5703125" style="280" bestFit="1" customWidth="1"/>
    <col min="2316" max="2560" width="9.140625" style="280"/>
    <col min="2561" max="2561" width="13.7109375" style="280" customWidth="1"/>
    <col min="2562" max="2562" width="42.7109375" style="280" bestFit="1" customWidth="1"/>
    <col min="2563" max="2564" width="8.7109375" style="280" customWidth="1"/>
    <col min="2565" max="2569" width="10.7109375" style="280" customWidth="1"/>
    <col min="2570" max="2570" width="3.7109375" style="280" customWidth="1"/>
    <col min="2571" max="2571" width="9.5703125" style="280" bestFit="1" customWidth="1"/>
    <col min="2572" max="2816" width="9.140625" style="280"/>
    <col min="2817" max="2817" width="13.7109375" style="280" customWidth="1"/>
    <col min="2818" max="2818" width="42.7109375" style="280" bestFit="1" customWidth="1"/>
    <col min="2819" max="2820" width="8.7109375" style="280" customWidth="1"/>
    <col min="2821" max="2825" width="10.7109375" style="280" customWidth="1"/>
    <col min="2826" max="2826" width="3.7109375" style="280" customWidth="1"/>
    <col min="2827" max="2827" width="9.5703125" style="280" bestFit="1" customWidth="1"/>
    <col min="2828" max="3072" width="9.140625" style="280"/>
    <col min="3073" max="3073" width="13.7109375" style="280" customWidth="1"/>
    <col min="3074" max="3074" width="42.7109375" style="280" bestFit="1" customWidth="1"/>
    <col min="3075" max="3076" width="8.7109375" style="280" customWidth="1"/>
    <col min="3077" max="3081" width="10.7109375" style="280" customWidth="1"/>
    <col min="3082" max="3082" width="3.7109375" style="280" customWidth="1"/>
    <col min="3083" max="3083" width="9.5703125" style="280" bestFit="1" customWidth="1"/>
    <col min="3084" max="3328" width="9.140625" style="280"/>
    <col min="3329" max="3329" width="13.7109375" style="280" customWidth="1"/>
    <col min="3330" max="3330" width="42.7109375" style="280" bestFit="1" customWidth="1"/>
    <col min="3331" max="3332" width="8.7109375" style="280" customWidth="1"/>
    <col min="3333" max="3337" width="10.7109375" style="280" customWidth="1"/>
    <col min="3338" max="3338" width="3.7109375" style="280" customWidth="1"/>
    <col min="3339" max="3339" width="9.5703125" style="280" bestFit="1" customWidth="1"/>
    <col min="3340" max="3584" width="9.140625" style="280"/>
    <col min="3585" max="3585" width="13.7109375" style="280" customWidth="1"/>
    <col min="3586" max="3586" width="42.7109375" style="280" bestFit="1" customWidth="1"/>
    <col min="3587" max="3588" width="8.7109375" style="280" customWidth="1"/>
    <col min="3589" max="3593" width="10.7109375" style="280" customWidth="1"/>
    <col min="3594" max="3594" width="3.7109375" style="280" customWidth="1"/>
    <col min="3595" max="3595" width="9.5703125" style="280" bestFit="1" customWidth="1"/>
    <col min="3596" max="3840" width="9.140625" style="280"/>
    <col min="3841" max="3841" width="13.7109375" style="280" customWidth="1"/>
    <col min="3842" max="3842" width="42.7109375" style="280" bestFit="1" customWidth="1"/>
    <col min="3843" max="3844" width="8.7109375" style="280" customWidth="1"/>
    <col min="3845" max="3849" width="10.7109375" style="280" customWidth="1"/>
    <col min="3850" max="3850" width="3.7109375" style="280" customWidth="1"/>
    <col min="3851" max="3851" width="9.5703125" style="280" bestFit="1" customWidth="1"/>
    <col min="3852" max="4096" width="9.140625" style="280"/>
    <col min="4097" max="4097" width="13.7109375" style="280" customWidth="1"/>
    <col min="4098" max="4098" width="42.7109375" style="280" bestFit="1" customWidth="1"/>
    <col min="4099" max="4100" width="8.7109375" style="280" customWidth="1"/>
    <col min="4101" max="4105" width="10.7109375" style="280" customWidth="1"/>
    <col min="4106" max="4106" width="3.7109375" style="280" customWidth="1"/>
    <col min="4107" max="4107" width="9.5703125" style="280" bestFit="1" customWidth="1"/>
    <col min="4108" max="4352" width="9.140625" style="280"/>
    <col min="4353" max="4353" width="13.7109375" style="280" customWidth="1"/>
    <col min="4354" max="4354" width="42.7109375" style="280" bestFit="1" customWidth="1"/>
    <col min="4355" max="4356" width="8.7109375" style="280" customWidth="1"/>
    <col min="4357" max="4361" width="10.7109375" style="280" customWidth="1"/>
    <col min="4362" max="4362" width="3.7109375" style="280" customWidth="1"/>
    <col min="4363" max="4363" width="9.5703125" style="280" bestFit="1" customWidth="1"/>
    <col min="4364" max="4608" width="9.140625" style="280"/>
    <col min="4609" max="4609" width="13.7109375" style="280" customWidth="1"/>
    <col min="4610" max="4610" width="42.7109375" style="280" bestFit="1" customWidth="1"/>
    <col min="4611" max="4612" width="8.7109375" style="280" customWidth="1"/>
    <col min="4613" max="4617" width="10.7109375" style="280" customWidth="1"/>
    <col min="4618" max="4618" width="3.7109375" style="280" customWidth="1"/>
    <col min="4619" max="4619" width="9.5703125" style="280" bestFit="1" customWidth="1"/>
    <col min="4620" max="4864" width="9.140625" style="280"/>
    <col min="4865" max="4865" width="13.7109375" style="280" customWidth="1"/>
    <col min="4866" max="4866" width="42.7109375" style="280" bestFit="1" customWidth="1"/>
    <col min="4867" max="4868" width="8.7109375" style="280" customWidth="1"/>
    <col min="4869" max="4873" width="10.7109375" style="280" customWidth="1"/>
    <col min="4874" max="4874" width="3.7109375" style="280" customWidth="1"/>
    <col min="4875" max="4875" width="9.5703125" style="280" bestFit="1" customWidth="1"/>
    <col min="4876" max="5120" width="9.140625" style="280"/>
    <col min="5121" max="5121" width="13.7109375" style="280" customWidth="1"/>
    <col min="5122" max="5122" width="42.7109375" style="280" bestFit="1" customWidth="1"/>
    <col min="5123" max="5124" width="8.7109375" style="280" customWidth="1"/>
    <col min="5125" max="5129" width="10.7109375" style="280" customWidth="1"/>
    <col min="5130" max="5130" width="3.7109375" style="280" customWidth="1"/>
    <col min="5131" max="5131" width="9.5703125" style="280" bestFit="1" customWidth="1"/>
    <col min="5132" max="5376" width="9.140625" style="280"/>
    <col min="5377" max="5377" width="13.7109375" style="280" customWidth="1"/>
    <col min="5378" max="5378" width="42.7109375" style="280" bestFit="1" customWidth="1"/>
    <col min="5379" max="5380" width="8.7109375" style="280" customWidth="1"/>
    <col min="5381" max="5385" width="10.7109375" style="280" customWidth="1"/>
    <col min="5386" max="5386" width="3.7109375" style="280" customWidth="1"/>
    <col min="5387" max="5387" width="9.5703125" style="280" bestFit="1" customWidth="1"/>
    <col min="5388" max="5632" width="9.140625" style="280"/>
    <col min="5633" max="5633" width="13.7109375" style="280" customWidth="1"/>
    <col min="5634" max="5634" width="42.7109375" style="280" bestFit="1" customWidth="1"/>
    <col min="5635" max="5636" width="8.7109375" style="280" customWidth="1"/>
    <col min="5637" max="5641" width="10.7109375" style="280" customWidth="1"/>
    <col min="5642" max="5642" width="3.7109375" style="280" customWidth="1"/>
    <col min="5643" max="5643" width="9.5703125" style="280" bestFit="1" customWidth="1"/>
    <col min="5644" max="5888" width="9.140625" style="280"/>
    <col min="5889" max="5889" width="13.7109375" style="280" customWidth="1"/>
    <col min="5890" max="5890" width="42.7109375" style="280" bestFit="1" customWidth="1"/>
    <col min="5891" max="5892" width="8.7109375" style="280" customWidth="1"/>
    <col min="5893" max="5897" width="10.7109375" style="280" customWidth="1"/>
    <col min="5898" max="5898" width="3.7109375" style="280" customWidth="1"/>
    <col min="5899" max="5899" width="9.5703125" style="280" bestFit="1" customWidth="1"/>
    <col min="5900" max="6144" width="9.140625" style="280"/>
    <col min="6145" max="6145" width="13.7109375" style="280" customWidth="1"/>
    <col min="6146" max="6146" width="42.7109375" style="280" bestFit="1" customWidth="1"/>
    <col min="6147" max="6148" width="8.7109375" style="280" customWidth="1"/>
    <col min="6149" max="6153" width="10.7109375" style="280" customWidth="1"/>
    <col min="6154" max="6154" width="3.7109375" style="280" customWidth="1"/>
    <col min="6155" max="6155" width="9.5703125" style="280" bestFit="1" customWidth="1"/>
    <col min="6156" max="6400" width="9.140625" style="280"/>
    <col min="6401" max="6401" width="13.7109375" style="280" customWidth="1"/>
    <col min="6402" max="6402" width="42.7109375" style="280" bestFit="1" customWidth="1"/>
    <col min="6403" max="6404" width="8.7109375" style="280" customWidth="1"/>
    <col min="6405" max="6409" width="10.7109375" style="280" customWidth="1"/>
    <col min="6410" max="6410" width="3.7109375" style="280" customWidth="1"/>
    <col min="6411" max="6411" width="9.5703125" style="280" bestFit="1" customWidth="1"/>
    <col min="6412" max="6656" width="9.140625" style="280"/>
    <col min="6657" max="6657" width="13.7109375" style="280" customWidth="1"/>
    <col min="6658" max="6658" width="42.7109375" style="280" bestFit="1" customWidth="1"/>
    <col min="6659" max="6660" width="8.7109375" style="280" customWidth="1"/>
    <col min="6661" max="6665" width="10.7109375" style="280" customWidth="1"/>
    <col min="6666" max="6666" width="3.7109375" style="280" customWidth="1"/>
    <col min="6667" max="6667" width="9.5703125" style="280" bestFit="1" customWidth="1"/>
    <col min="6668" max="6912" width="9.140625" style="280"/>
    <col min="6913" max="6913" width="13.7109375" style="280" customWidth="1"/>
    <col min="6914" max="6914" width="42.7109375" style="280" bestFit="1" customWidth="1"/>
    <col min="6915" max="6916" width="8.7109375" style="280" customWidth="1"/>
    <col min="6917" max="6921" width="10.7109375" style="280" customWidth="1"/>
    <col min="6922" max="6922" width="3.7109375" style="280" customWidth="1"/>
    <col min="6923" max="6923" width="9.5703125" style="280" bestFit="1" customWidth="1"/>
    <col min="6924" max="7168" width="9.140625" style="280"/>
    <col min="7169" max="7169" width="13.7109375" style="280" customWidth="1"/>
    <col min="7170" max="7170" width="42.7109375" style="280" bestFit="1" customWidth="1"/>
    <col min="7171" max="7172" width="8.7109375" style="280" customWidth="1"/>
    <col min="7173" max="7177" width="10.7109375" style="280" customWidth="1"/>
    <col min="7178" max="7178" width="3.7109375" style="280" customWidth="1"/>
    <col min="7179" max="7179" width="9.5703125" style="280" bestFit="1" customWidth="1"/>
    <col min="7180" max="7424" width="9.140625" style="280"/>
    <col min="7425" max="7425" width="13.7109375" style="280" customWidth="1"/>
    <col min="7426" max="7426" width="42.7109375" style="280" bestFit="1" customWidth="1"/>
    <col min="7427" max="7428" width="8.7109375" style="280" customWidth="1"/>
    <col min="7429" max="7433" width="10.7109375" style="280" customWidth="1"/>
    <col min="7434" max="7434" width="3.7109375" style="280" customWidth="1"/>
    <col min="7435" max="7435" width="9.5703125" style="280" bestFit="1" customWidth="1"/>
    <col min="7436" max="7680" width="9.140625" style="280"/>
    <col min="7681" max="7681" width="13.7109375" style="280" customWidth="1"/>
    <col min="7682" max="7682" width="42.7109375" style="280" bestFit="1" customWidth="1"/>
    <col min="7683" max="7684" width="8.7109375" style="280" customWidth="1"/>
    <col min="7685" max="7689" width="10.7109375" style="280" customWidth="1"/>
    <col min="7690" max="7690" width="3.7109375" style="280" customWidth="1"/>
    <col min="7691" max="7691" width="9.5703125" style="280" bestFit="1" customWidth="1"/>
    <col min="7692" max="7936" width="9.140625" style="280"/>
    <col min="7937" max="7937" width="13.7109375" style="280" customWidth="1"/>
    <col min="7938" max="7938" width="42.7109375" style="280" bestFit="1" customWidth="1"/>
    <col min="7939" max="7940" width="8.7109375" style="280" customWidth="1"/>
    <col min="7941" max="7945" width="10.7109375" style="280" customWidth="1"/>
    <col min="7946" max="7946" width="3.7109375" style="280" customWidth="1"/>
    <col min="7947" max="7947" width="9.5703125" style="280" bestFit="1" customWidth="1"/>
    <col min="7948" max="8192" width="9.140625" style="280"/>
    <col min="8193" max="8193" width="13.7109375" style="280" customWidth="1"/>
    <col min="8194" max="8194" width="42.7109375" style="280" bestFit="1" customWidth="1"/>
    <col min="8195" max="8196" width="8.7109375" style="280" customWidth="1"/>
    <col min="8197" max="8201" width="10.7109375" style="280" customWidth="1"/>
    <col min="8202" max="8202" width="3.7109375" style="280" customWidth="1"/>
    <col min="8203" max="8203" width="9.5703125" style="280" bestFit="1" customWidth="1"/>
    <col min="8204" max="8448" width="9.140625" style="280"/>
    <col min="8449" max="8449" width="13.7109375" style="280" customWidth="1"/>
    <col min="8450" max="8450" width="42.7109375" style="280" bestFit="1" customWidth="1"/>
    <col min="8451" max="8452" width="8.7109375" style="280" customWidth="1"/>
    <col min="8453" max="8457" width="10.7109375" style="280" customWidth="1"/>
    <col min="8458" max="8458" width="3.7109375" style="280" customWidth="1"/>
    <col min="8459" max="8459" width="9.5703125" style="280" bestFit="1" customWidth="1"/>
    <col min="8460" max="8704" width="9.140625" style="280"/>
    <col min="8705" max="8705" width="13.7109375" style="280" customWidth="1"/>
    <col min="8706" max="8706" width="42.7109375" style="280" bestFit="1" customWidth="1"/>
    <col min="8707" max="8708" width="8.7109375" style="280" customWidth="1"/>
    <col min="8709" max="8713" width="10.7109375" style="280" customWidth="1"/>
    <col min="8714" max="8714" width="3.7109375" style="280" customWidth="1"/>
    <col min="8715" max="8715" width="9.5703125" style="280" bestFit="1" customWidth="1"/>
    <col min="8716" max="8960" width="9.140625" style="280"/>
    <col min="8961" max="8961" width="13.7109375" style="280" customWidth="1"/>
    <col min="8962" max="8962" width="42.7109375" style="280" bestFit="1" customWidth="1"/>
    <col min="8963" max="8964" width="8.7109375" style="280" customWidth="1"/>
    <col min="8965" max="8969" width="10.7109375" style="280" customWidth="1"/>
    <col min="8970" max="8970" width="3.7109375" style="280" customWidth="1"/>
    <col min="8971" max="8971" width="9.5703125" style="280" bestFit="1" customWidth="1"/>
    <col min="8972" max="9216" width="9.140625" style="280"/>
    <col min="9217" max="9217" width="13.7109375" style="280" customWidth="1"/>
    <col min="9218" max="9218" width="42.7109375" style="280" bestFit="1" customWidth="1"/>
    <col min="9219" max="9220" width="8.7109375" style="280" customWidth="1"/>
    <col min="9221" max="9225" width="10.7109375" style="280" customWidth="1"/>
    <col min="9226" max="9226" width="3.7109375" style="280" customWidth="1"/>
    <col min="9227" max="9227" width="9.5703125" style="280" bestFit="1" customWidth="1"/>
    <col min="9228" max="9472" width="9.140625" style="280"/>
    <col min="9473" max="9473" width="13.7109375" style="280" customWidth="1"/>
    <col min="9474" max="9474" width="42.7109375" style="280" bestFit="1" customWidth="1"/>
    <col min="9475" max="9476" width="8.7109375" style="280" customWidth="1"/>
    <col min="9477" max="9481" width="10.7109375" style="280" customWidth="1"/>
    <col min="9482" max="9482" width="3.7109375" style="280" customWidth="1"/>
    <col min="9483" max="9483" width="9.5703125" style="280" bestFit="1" customWidth="1"/>
    <col min="9484" max="9728" width="9.140625" style="280"/>
    <col min="9729" max="9729" width="13.7109375" style="280" customWidth="1"/>
    <col min="9730" max="9730" width="42.7109375" style="280" bestFit="1" customWidth="1"/>
    <col min="9731" max="9732" width="8.7109375" style="280" customWidth="1"/>
    <col min="9733" max="9737" width="10.7109375" style="280" customWidth="1"/>
    <col min="9738" max="9738" width="3.7109375" style="280" customWidth="1"/>
    <col min="9739" max="9739" width="9.5703125" style="280" bestFit="1" customWidth="1"/>
    <col min="9740" max="9984" width="9.140625" style="280"/>
    <col min="9985" max="9985" width="13.7109375" style="280" customWidth="1"/>
    <col min="9986" max="9986" width="42.7109375" style="280" bestFit="1" customWidth="1"/>
    <col min="9987" max="9988" width="8.7109375" style="280" customWidth="1"/>
    <col min="9989" max="9993" width="10.7109375" style="280" customWidth="1"/>
    <col min="9994" max="9994" width="3.7109375" style="280" customWidth="1"/>
    <col min="9995" max="9995" width="9.5703125" style="280" bestFit="1" customWidth="1"/>
    <col min="9996" max="10240" width="9.140625" style="280"/>
    <col min="10241" max="10241" width="13.7109375" style="280" customWidth="1"/>
    <col min="10242" max="10242" width="42.7109375" style="280" bestFit="1" customWidth="1"/>
    <col min="10243" max="10244" width="8.7109375" style="280" customWidth="1"/>
    <col min="10245" max="10249" width="10.7109375" style="280" customWidth="1"/>
    <col min="10250" max="10250" width="3.7109375" style="280" customWidth="1"/>
    <col min="10251" max="10251" width="9.5703125" style="280" bestFit="1" customWidth="1"/>
    <col min="10252" max="10496" width="9.140625" style="280"/>
    <col min="10497" max="10497" width="13.7109375" style="280" customWidth="1"/>
    <col min="10498" max="10498" width="42.7109375" style="280" bestFit="1" customWidth="1"/>
    <col min="10499" max="10500" width="8.7109375" style="280" customWidth="1"/>
    <col min="10501" max="10505" width="10.7109375" style="280" customWidth="1"/>
    <col min="10506" max="10506" width="3.7109375" style="280" customWidth="1"/>
    <col min="10507" max="10507" width="9.5703125" style="280" bestFit="1" customWidth="1"/>
    <col min="10508" max="10752" width="9.140625" style="280"/>
    <col min="10753" max="10753" width="13.7109375" style="280" customWidth="1"/>
    <col min="10754" max="10754" width="42.7109375" style="280" bestFit="1" customWidth="1"/>
    <col min="10755" max="10756" width="8.7109375" style="280" customWidth="1"/>
    <col min="10757" max="10761" width="10.7109375" style="280" customWidth="1"/>
    <col min="10762" max="10762" width="3.7109375" style="280" customWidth="1"/>
    <col min="10763" max="10763" width="9.5703125" style="280" bestFit="1" customWidth="1"/>
    <col min="10764" max="11008" width="9.140625" style="280"/>
    <col min="11009" max="11009" width="13.7109375" style="280" customWidth="1"/>
    <col min="11010" max="11010" width="42.7109375" style="280" bestFit="1" customWidth="1"/>
    <col min="11011" max="11012" width="8.7109375" style="280" customWidth="1"/>
    <col min="11013" max="11017" width="10.7109375" style="280" customWidth="1"/>
    <col min="11018" max="11018" width="3.7109375" style="280" customWidth="1"/>
    <col min="11019" max="11019" width="9.5703125" style="280" bestFit="1" customWidth="1"/>
    <col min="11020" max="11264" width="9.140625" style="280"/>
    <col min="11265" max="11265" width="13.7109375" style="280" customWidth="1"/>
    <col min="11266" max="11266" width="42.7109375" style="280" bestFit="1" customWidth="1"/>
    <col min="11267" max="11268" width="8.7109375" style="280" customWidth="1"/>
    <col min="11269" max="11273" width="10.7109375" style="280" customWidth="1"/>
    <col min="11274" max="11274" width="3.7109375" style="280" customWidth="1"/>
    <col min="11275" max="11275" width="9.5703125" style="280" bestFit="1" customWidth="1"/>
    <col min="11276" max="11520" width="9.140625" style="280"/>
    <col min="11521" max="11521" width="13.7109375" style="280" customWidth="1"/>
    <col min="11522" max="11522" width="42.7109375" style="280" bestFit="1" customWidth="1"/>
    <col min="11523" max="11524" width="8.7109375" style="280" customWidth="1"/>
    <col min="11525" max="11529" width="10.7109375" style="280" customWidth="1"/>
    <col min="11530" max="11530" width="3.7109375" style="280" customWidth="1"/>
    <col min="11531" max="11531" width="9.5703125" style="280" bestFit="1" customWidth="1"/>
    <col min="11532" max="11776" width="9.140625" style="280"/>
    <col min="11777" max="11777" width="13.7109375" style="280" customWidth="1"/>
    <col min="11778" max="11778" width="42.7109375" style="280" bestFit="1" customWidth="1"/>
    <col min="11779" max="11780" width="8.7109375" style="280" customWidth="1"/>
    <col min="11781" max="11785" width="10.7109375" style="280" customWidth="1"/>
    <col min="11786" max="11786" width="3.7109375" style="280" customWidth="1"/>
    <col min="11787" max="11787" width="9.5703125" style="280" bestFit="1" customWidth="1"/>
    <col min="11788" max="12032" width="9.140625" style="280"/>
    <col min="12033" max="12033" width="13.7109375" style="280" customWidth="1"/>
    <col min="12034" max="12034" width="42.7109375" style="280" bestFit="1" customWidth="1"/>
    <col min="12035" max="12036" width="8.7109375" style="280" customWidth="1"/>
    <col min="12037" max="12041" width="10.7109375" style="280" customWidth="1"/>
    <col min="12042" max="12042" width="3.7109375" style="280" customWidth="1"/>
    <col min="12043" max="12043" width="9.5703125" style="280" bestFit="1" customWidth="1"/>
    <col min="12044" max="12288" width="9.140625" style="280"/>
    <col min="12289" max="12289" width="13.7109375" style="280" customWidth="1"/>
    <col min="12290" max="12290" width="42.7109375" style="280" bestFit="1" customWidth="1"/>
    <col min="12291" max="12292" width="8.7109375" style="280" customWidth="1"/>
    <col min="12293" max="12297" width="10.7109375" style="280" customWidth="1"/>
    <col min="12298" max="12298" width="3.7109375" style="280" customWidth="1"/>
    <col min="12299" max="12299" width="9.5703125" style="280" bestFit="1" customWidth="1"/>
    <col min="12300" max="12544" width="9.140625" style="280"/>
    <col min="12545" max="12545" width="13.7109375" style="280" customWidth="1"/>
    <col min="12546" max="12546" width="42.7109375" style="280" bestFit="1" customWidth="1"/>
    <col min="12547" max="12548" width="8.7109375" style="280" customWidth="1"/>
    <col min="12549" max="12553" width="10.7109375" style="280" customWidth="1"/>
    <col min="12554" max="12554" width="3.7109375" style="280" customWidth="1"/>
    <col min="12555" max="12555" width="9.5703125" style="280" bestFit="1" customWidth="1"/>
    <col min="12556" max="12800" width="9.140625" style="280"/>
    <col min="12801" max="12801" width="13.7109375" style="280" customWidth="1"/>
    <col min="12802" max="12802" width="42.7109375" style="280" bestFit="1" customWidth="1"/>
    <col min="12803" max="12804" width="8.7109375" style="280" customWidth="1"/>
    <col min="12805" max="12809" width="10.7109375" style="280" customWidth="1"/>
    <col min="12810" max="12810" width="3.7109375" style="280" customWidth="1"/>
    <col min="12811" max="12811" width="9.5703125" style="280" bestFit="1" customWidth="1"/>
    <col min="12812" max="13056" width="9.140625" style="280"/>
    <col min="13057" max="13057" width="13.7109375" style="280" customWidth="1"/>
    <col min="13058" max="13058" width="42.7109375" style="280" bestFit="1" customWidth="1"/>
    <col min="13059" max="13060" width="8.7109375" style="280" customWidth="1"/>
    <col min="13061" max="13065" width="10.7109375" style="280" customWidth="1"/>
    <col min="13066" max="13066" width="3.7109375" style="280" customWidth="1"/>
    <col min="13067" max="13067" width="9.5703125" style="280" bestFit="1" customWidth="1"/>
    <col min="13068" max="13312" width="9.140625" style="280"/>
    <col min="13313" max="13313" width="13.7109375" style="280" customWidth="1"/>
    <col min="13314" max="13314" width="42.7109375" style="280" bestFit="1" customWidth="1"/>
    <col min="13315" max="13316" width="8.7109375" style="280" customWidth="1"/>
    <col min="13317" max="13321" width="10.7109375" style="280" customWidth="1"/>
    <col min="13322" max="13322" width="3.7109375" style="280" customWidth="1"/>
    <col min="13323" max="13323" width="9.5703125" style="280" bestFit="1" customWidth="1"/>
    <col min="13324" max="13568" width="9.140625" style="280"/>
    <col min="13569" max="13569" width="13.7109375" style="280" customWidth="1"/>
    <col min="13570" max="13570" width="42.7109375" style="280" bestFit="1" customWidth="1"/>
    <col min="13571" max="13572" width="8.7109375" style="280" customWidth="1"/>
    <col min="13573" max="13577" width="10.7109375" style="280" customWidth="1"/>
    <col min="13578" max="13578" width="3.7109375" style="280" customWidth="1"/>
    <col min="13579" max="13579" width="9.5703125" style="280" bestFit="1" customWidth="1"/>
    <col min="13580" max="13824" width="9.140625" style="280"/>
    <col min="13825" max="13825" width="13.7109375" style="280" customWidth="1"/>
    <col min="13826" max="13826" width="42.7109375" style="280" bestFit="1" customWidth="1"/>
    <col min="13827" max="13828" width="8.7109375" style="280" customWidth="1"/>
    <col min="13829" max="13833" width="10.7109375" style="280" customWidth="1"/>
    <col min="13834" max="13834" width="3.7109375" style="280" customWidth="1"/>
    <col min="13835" max="13835" width="9.5703125" style="280" bestFit="1" customWidth="1"/>
    <col min="13836" max="14080" width="9.140625" style="280"/>
    <col min="14081" max="14081" width="13.7109375" style="280" customWidth="1"/>
    <col min="14082" max="14082" width="42.7109375" style="280" bestFit="1" customWidth="1"/>
    <col min="14083" max="14084" width="8.7109375" style="280" customWidth="1"/>
    <col min="14085" max="14089" width="10.7109375" style="280" customWidth="1"/>
    <col min="14090" max="14090" width="3.7109375" style="280" customWidth="1"/>
    <col min="14091" max="14091" width="9.5703125" style="280" bestFit="1" customWidth="1"/>
    <col min="14092" max="14336" width="9.140625" style="280"/>
    <col min="14337" max="14337" width="13.7109375" style="280" customWidth="1"/>
    <col min="14338" max="14338" width="42.7109375" style="280" bestFit="1" customWidth="1"/>
    <col min="14339" max="14340" width="8.7109375" style="280" customWidth="1"/>
    <col min="14341" max="14345" width="10.7109375" style="280" customWidth="1"/>
    <col min="14346" max="14346" width="3.7109375" style="280" customWidth="1"/>
    <col min="14347" max="14347" width="9.5703125" style="280" bestFit="1" customWidth="1"/>
    <col min="14348" max="14592" width="9.140625" style="280"/>
    <col min="14593" max="14593" width="13.7109375" style="280" customWidth="1"/>
    <col min="14594" max="14594" width="42.7109375" style="280" bestFit="1" customWidth="1"/>
    <col min="14595" max="14596" width="8.7109375" style="280" customWidth="1"/>
    <col min="14597" max="14601" width="10.7109375" style="280" customWidth="1"/>
    <col min="14602" max="14602" width="3.7109375" style="280" customWidth="1"/>
    <col min="14603" max="14603" width="9.5703125" style="280" bestFit="1" customWidth="1"/>
    <col min="14604" max="14848" width="9.140625" style="280"/>
    <col min="14849" max="14849" width="13.7109375" style="280" customWidth="1"/>
    <col min="14850" max="14850" width="42.7109375" style="280" bestFit="1" customWidth="1"/>
    <col min="14851" max="14852" width="8.7109375" style="280" customWidth="1"/>
    <col min="14853" max="14857" width="10.7109375" style="280" customWidth="1"/>
    <col min="14858" max="14858" width="3.7109375" style="280" customWidth="1"/>
    <col min="14859" max="14859" width="9.5703125" style="280" bestFit="1" customWidth="1"/>
    <col min="14860" max="15104" width="9.140625" style="280"/>
    <col min="15105" max="15105" width="13.7109375" style="280" customWidth="1"/>
    <col min="15106" max="15106" width="42.7109375" style="280" bestFit="1" customWidth="1"/>
    <col min="15107" max="15108" width="8.7109375" style="280" customWidth="1"/>
    <col min="15109" max="15113" width="10.7109375" style="280" customWidth="1"/>
    <col min="15114" max="15114" width="3.7109375" style="280" customWidth="1"/>
    <col min="15115" max="15115" width="9.5703125" style="280" bestFit="1" customWidth="1"/>
    <col min="15116" max="15360" width="9.140625" style="280"/>
    <col min="15361" max="15361" width="13.7109375" style="280" customWidth="1"/>
    <col min="15362" max="15362" width="42.7109375" style="280" bestFit="1" customWidth="1"/>
    <col min="15363" max="15364" width="8.7109375" style="280" customWidth="1"/>
    <col min="15365" max="15369" width="10.7109375" style="280" customWidth="1"/>
    <col min="15370" max="15370" width="3.7109375" style="280" customWidth="1"/>
    <col min="15371" max="15371" width="9.5703125" style="280" bestFit="1" customWidth="1"/>
    <col min="15372" max="15616" width="9.140625" style="280"/>
    <col min="15617" max="15617" width="13.7109375" style="280" customWidth="1"/>
    <col min="15618" max="15618" width="42.7109375" style="280" bestFit="1" customWidth="1"/>
    <col min="15619" max="15620" width="8.7109375" style="280" customWidth="1"/>
    <col min="15621" max="15625" width="10.7109375" style="280" customWidth="1"/>
    <col min="15626" max="15626" width="3.7109375" style="280" customWidth="1"/>
    <col min="15627" max="15627" width="9.5703125" style="280" bestFit="1" customWidth="1"/>
    <col min="15628" max="15872" width="9.140625" style="280"/>
    <col min="15873" max="15873" width="13.7109375" style="280" customWidth="1"/>
    <col min="15874" max="15874" width="42.7109375" style="280" bestFit="1" customWidth="1"/>
    <col min="15875" max="15876" width="8.7109375" style="280" customWidth="1"/>
    <col min="15877" max="15881" width="10.7109375" style="280" customWidth="1"/>
    <col min="15882" max="15882" width="3.7109375" style="280" customWidth="1"/>
    <col min="15883" max="15883" width="9.5703125" style="280" bestFit="1" customWidth="1"/>
    <col min="15884" max="16128" width="9.140625" style="280"/>
    <col min="16129" max="16129" width="13.7109375" style="280" customWidth="1"/>
    <col min="16130" max="16130" width="42.7109375" style="280" bestFit="1" customWidth="1"/>
    <col min="16131" max="16132" width="8.7109375" style="280" customWidth="1"/>
    <col min="16133" max="16137" width="10.7109375" style="280" customWidth="1"/>
    <col min="16138" max="16138" width="3.7109375" style="280" customWidth="1"/>
    <col min="16139" max="16139" width="9.5703125" style="280" bestFit="1" customWidth="1"/>
    <col min="16140" max="16384" width="9.140625" style="280"/>
  </cols>
  <sheetData>
    <row r="1" spans="2:10" ht="15.75" thickBot="1" x14ac:dyDescent="0.3">
      <c r="C1" s="3"/>
      <c r="D1" s="4"/>
    </row>
    <row r="2" spans="2:10" x14ac:dyDescent="0.25">
      <c r="B2" s="364" t="s">
        <v>178</v>
      </c>
      <c r="C2" s="366" t="s">
        <v>285</v>
      </c>
      <c r="D2" s="367"/>
      <c r="E2" s="367"/>
      <c r="F2" s="368"/>
    </row>
    <row r="3" spans="2:10" ht="15.75" customHeight="1" thickBot="1" x14ac:dyDescent="0.3">
      <c r="B3" s="365"/>
      <c r="C3" s="369"/>
      <c r="D3" s="370"/>
      <c r="E3" s="370"/>
      <c r="F3" s="371"/>
    </row>
    <row r="4" spans="2:10" x14ac:dyDescent="0.25">
      <c r="C4" s="369"/>
      <c r="D4" s="370"/>
      <c r="E4" s="370"/>
      <c r="F4" s="371"/>
    </row>
    <row r="5" spans="2:10" x14ac:dyDescent="0.25">
      <c r="C5" s="369"/>
      <c r="D5" s="370"/>
      <c r="E5" s="370"/>
      <c r="F5" s="371"/>
    </row>
    <row r="6" spans="2:10" x14ac:dyDescent="0.25">
      <c r="C6" s="369"/>
      <c r="D6" s="370"/>
      <c r="E6" s="370"/>
      <c r="F6" s="371"/>
    </row>
    <row r="7" spans="2:10" x14ac:dyDescent="0.25">
      <c r="C7" s="369"/>
      <c r="D7" s="370"/>
      <c r="E7" s="370"/>
      <c r="F7" s="371"/>
    </row>
    <row r="8" spans="2:10" x14ac:dyDescent="0.25">
      <c r="C8" s="369"/>
      <c r="D8" s="370"/>
      <c r="E8" s="370"/>
      <c r="F8" s="371"/>
    </row>
    <row r="9" spans="2:10" x14ac:dyDescent="0.25">
      <c r="C9" s="369"/>
      <c r="D9" s="370"/>
      <c r="E9" s="370"/>
      <c r="F9" s="371"/>
    </row>
    <row r="10" spans="2:10" x14ac:dyDescent="0.25">
      <c r="C10" s="369"/>
      <c r="D10" s="370"/>
      <c r="E10" s="370"/>
      <c r="F10" s="371"/>
    </row>
    <row r="11" spans="2:10" x14ac:dyDescent="0.25">
      <c r="C11" s="369"/>
      <c r="D11" s="370"/>
      <c r="E11" s="370"/>
      <c r="F11" s="371"/>
    </row>
    <row r="12" spans="2:10" x14ac:dyDescent="0.25">
      <c r="C12" s="369"/>
      <c r="D12" s="370"/>
      <c r="E12" s="370"/>
      <c r="F12" s="371"/>
    </row>
    <row r="13" spans="2:10" x14ac:dyDescent="0.25">
      <c r="C13" s="372"/>
      <c r="D13" s="373"/>
      <c r="E13" s="373"/>
      <c r="F13" s="374"/>
    </row>
    <row r="14" spans="2:10" ht="15.75" thickBot="1" x14ac:dyDescent="0.3"/>
    <row r="15" spans="2:10" s="8" customFormat="1" ht="13.5" thickBot="1" x14ac:dyDescent="0.25">
      <c r="B15" s="7"/>
      <c r="C15" s="8" t="s">
        <v>0</v>
      </c>
      <c r="D15" s="9"/>
      <c r="E15" s="10"/>
      <c r="F15" s="10"/>
      <c r="G15" s="10"/>
      <c r="H15" s="11" t="s">
        <v>1</v>
      </c>
      <c r="I15" s="12">
        <v>1</v>
      </c>
      <c r="J15" s="10"/>
    </row>
    <row r="16" spans="2:10" ht="15.75" thickBot="1" x14ac:dyDescent="0.3">
      <c r="C16" s="8"/>
      <c r="H16" s="11"/>
      <c r="I16" s="12"/>
    </row>
    <row r="17" spans="2:14" ht="15.75" thickBot="1" x14ac:dyDescent="0.3">
      <c r="C17" s="8"/>
      <c r="H17" s="11"/>
      <c r="I17" s="12"/>
    </row>
    <row r="18" spans="2:14" ht="15.75" thickBot="1" x14ac:dyDescent="0.3"/>
    <row r="19" spans="2:14" s="18" customFormat="1" ht="12.75" x14ac:dyDescent="0.2">
      <c r="B19" s="13" t="s">
        <v>2</v>
      </c>
      <c r="C19" s="14" t="s">
        <v>3</v>
      </c>
      <c r="D19" s="14" t="s">
        <v>4</v>
      </c>
      <c r="E19" s="15" t="s">
        <v>5</v>
      </c>
      <c r="F19" s="16" t="s">
        <v>6</v>
      </c>
      <c r="G19" s="16" t="s">
        <v>6</v>
      </c>
      <c r="H19" s="17" t="s">
        <v>6</v>
      </c>
      <c r="I19" s="15" t="s">
        <v>7</v>
      </c>
      <c r="J19" s="15" t="s">
        <v>8</v>
      </c>
    </row>
    <row r="20" spans="2:14" s="18" customFormat="1" ht="33" thickBot="1" x14ac:dyDescent="0.25">
      <c r="B20" s="19" t="s">
        <v>9</v>
      </c>
      <c r="C20" s="20"/>
      <c r="D20" s="20"/>
      <c r="E20" s="21"/>
      <c r="F20" s="22" t="s">
        <v>10</v>
      </c>
      <c r="G20" s="22" t="s">
        <v>11</v>
      </c>
      <c r="H20" s="23" t="s">
        <v>12</v>
      </c>
      <c r="I20" s="21"/>
      <c r="J20" s="21"/>
    </row>
    <row r="21" spans="2:14" s="18" customFormat="1" ht="13.5" thickBot="1" x14ac:dyDescent="0.25">
      <c r="B21" s="24"/>
      <c r="C21" s="25" t="s">
        <v>13</v>
      </c>
      <c r="D21" s="26"/>
      <c r="E21" s="27"/>
      <c r="F21" s="28"/>
      <c r="G21" s="28"/>
      <c r="H21" s="27"/>
      <c r="I21" s="27"/>
      <c r="J21" s="29"/>
    </row>
    <row r="22" spans="2:14" s="119" customFormat="1" x14ac:dyDescent="0.25">
      <c r="B22" s="30"/>
      <c r="C22" s="114"/>
      <c r="D22" s="115"/>
      <c r="E22" s="116"/>
      <c r="F22" s="31"/>
      <c r="G22" s="31"/>
      <c r="H22" s="116"/>
      <c r="I22" s="32"/>
      <c r="J22" s="33"/>
    </row>
    <row r="23" spans="2:14" s="126" customFormat="1" x14ac:dyDescent="0.25">
      <c r="B23" s="34"/>
      <c r="C23" s="121"/>
      <c r="D23" s="35"/>
      <c r="E23" s="123"/>
      <c r="F23" s="36"/>
      <c r="G23" s="36"/>
      <c r="H23" s="123"/>
      <c r="I23" s="37"/>
      <c r="J23" s="38"/>
      <c r="L23" s="40"/>
      <c r="M23" s="127"/>
      <c r="N23" s="127"/>
    </row>
    <row r="24" spans="2:14" x14ac:dyDescent="0.25">
      <c r="B24" s="34"/>
      <c r="C24" s="128"/>
      <c r="D24" s="41"/>
      <c r="E24" s="130"/>
      <c r="F24" s="42"/>
      <c r="G24" s="42"/>
      <c r="H24" s="130"/>
      <c r="I24" s="43"/>
      <c r="J24" s="44"/>
    </row>
    <row r="25" spans="2:14" x14ac:dyDescent="0.25">
      <c r="B25" s="34"/>
      <c r="C25" s="46"/>
      <c r="D25" s="41"/>
      <c r="E25" s="47"/>
      <c r="F25" s="48"/>
      <c r="G25" s="48"/>
      <c r="H25" s="47"/>
      <c r="I25" s="43"/>
      <c r="J25" s="44"/>
    </row>
    <row r="26" spans="2:14" ht="15.75" thickBot="1" x14ac:dyDescent="0.3">
      <c r="B26" s="49"/>
      <c r="C26" s="50"/>
      <c r="D26" s="51"/>
      <c r="E26" s="52"/>
      <c r="F26" s="53"/>
      <c r="G26" s="53"/>
      <c r="H26" s="52"/>
      <c r="I26" s="52"/>
      <c r="J26" s="54"/>
    </row>
    <row r="27" spans="2:14" ht="15.75" thickBot="1" x14ac:dyDescent="0.3">
      <c r="B27" s="55"/>
      <c r="C27" s="56" t="s">
        <v>14</v>
      </c>
      <c r="D27" s="57"/>
      <c r="E27" s="58"/>
      <c r="F27" s="59"/>
      <c r="G27" s="59"/>
      <c r="H27" s="58"/>
      <c r="I27" s="60" t="s">
        <v>15</v>
      </c>
      <c r="J27" s="12">
        <f>SUM(J22:J26)</f>
        <v>0</v>
      </c>
    </row>
    <row r="28" spans="2:14" ht="15.75" thickBot="1" x14ac:dyDescent="0.3">
      <c r="B28" s="55"/>
      <c r="C28" s="50"/>
      <c r="D28" s="61"/>
      <c r="E28" s="62"/>
      <c r="F28" s="63"/>
      <c r="G28" s="63"/>
      <c r="H28" s="62"/>
      <c r="I28" s="62"/>
      <c r="J28" s="64"/>
    </row>
    <row r="29" spans="2:14" ht="15.75" thickBot="1" x14ac:dyDescent="0.3">
      <c r="B29" s="65"/>
      <c r="C29" s="25" t="s">
        <v>16</v>
      </c>
      <c r="D29" s="61"/>
      <c r="E29" s="62"/>
      <c r="F29" s="63"/>
      <c r="G29" s="63"/>
      <c r="H29" s="62"/>
      <c r="I29" s="62"/>
      <c r="J29" s="64"/>
    </row>
    <row r="30" spans="2:14" s="278" customFormat="1" x14ac:dyDescent="0.25">
      <c r="B30" s="66"/>
      <c r="C30" s="67"/>
      <c r="D30" s="68"/>
      <c r="E30" s="69"/>
      <c r="F30" s="70"/>
      <c r="G30" s="70"/>
      <c r="H30" s="69"/>
      <c r="I30" s="69"/>
      <c r="J30" s="71"/>
    </row>
    <row r="31" spans="2:14" s="278" customFormat="1" x14ac:dyDescent="0.25">
      <c r="B31" s="73"/>
      <c r="C31" s="74"/>
      <c r="D31" s="75"/>
      <c r="E31" s="76"/>
      <c r="F31" s="77"/>
      <c r="G31" s="77"/>
      <c r="H31" s="76"/>
      <c r="I31" s="37"/>
      <c r="J31" s="38"/>
    </row>
    <row r="32" spans="2:14" s="278" customFormat="1" x14ac:dyDescent="0.25">
      <c r="B32" s="73"/>
      <c r="C32" s="74"/>
      <c r="D32" s="75"/>
      <c r="E32" s="76"/>
      <c r="F32" s="77"/>
      <c r="G32" s="77"/>
      <c r="H32" s="76"/>
      <c r="I32" s="37"/>
      <c r="J32" s="38"/>
    </row>
    <row r="33" spans="2:15" s="278" customFormat="1" x14ac:dyDescent="0.25">
      <c r="B33" s="73"/>
      <c r="C33" s="74"/>
      <c r="D33" s="75"/>
      <c r="E33" s="76"/>
      <c r="F33" s="77"/>
      <c r="G33" s="77"/>
      <c r="H33" s="76"/>
      <c r="I33" s="76"/>
      <c r="J33" s="38"/>
    </row>
    <row r="34" spans="2:15" s="278" customFormat="1" x14ac:dyDescent="0.25">
      <c r="B34" s="73"/>
      <c r="C34" s="74"/>
      <c r="D34" s="75"/>
      <c r="E34" s="76"/>
      <c r="F34" s="77"/>
      <c r="G34" s="77"/>
      <c r="H34" s="76"/>
      <c r="I34" s="37"/>
      <c r="J34" s="38"/>
    </row>
    <row r="35" spans="2:15" s="278" customFormat="1" x14ac:dyDescent="0.25">
      <c r="B35" s="73"/>
      <c r="C35" s="74"/>
      <c r="D35" s="75"/>
      <c r="E35" s="76"/>
      <c r="F35" s="77"/>
      <c r="G35" s="77"/>
      <c r="H35" s="76"/>
      <c r="I35" s="37"/>
      <c r="J35" s="38"/>
    </row>
    <row r="36" spans="2:15" x14ac:dyDescent="0.25">
      <c r="B36" s="34"/>
      <c r="C36" s="46"/>
      <c r="D36" s="78"/>
      <c r="E36" s="47"/>
      <c r="F36" s="48"/>
      <c r="G36" s="48"/>
      <c r="H36" s="47"/>
      <c r="I36" s="47"/>
      <c r="J36" s="44"/>
    </row>
    <row r="37" spans="2:15" ht="15.75" thickBot="1" x14ac:dyDescent="0.3">
      <c r="B37" s="49"/>
      <c r="C37" s="50"/>
      <c r="D37" s="79"/>
      <c r="E37" s="80"/>
      <c r="F37" s="81"/>
      <c r="G37" s="81"/>
      <c r="H37" s="80"/>
      <c r="I37" s="43"/>
      <c r="J37" s="82"/>
    </row>
    <row r="38" spans="2:15" ht="15.75" thickBot="1" x14ac:dyDescent="0.3">
      <c r="B38" s="55"/>
      <c r="C38" s="56" t="s">
        <v>17</v>
      </c>
      <c r="D38" s="57"/>
      <c r="E38" s="58"/>
      <c r="F38" s="59"/>
      <c r="G38" s="59"/>
      <c r="H38" s="58"/>
      <c r="I38" s="60" t="s">
        <v>15</v>
      </c>
      <c r="J38" s="12">
        <f>SUM(J30:J37)</f>
        <v>0</v>
      </c>
    </row>
    <row r="39" spans="2:15" ht="15.75" thickBot="1" x14ac:dyDescent="0.3">
      <c r="B39" s="55"/>
      <c r="C39" s="50"/>
      <c r="D39" s="61"/>
      <c r="E39" s="62"/>
      <c r="F39" s="63"/>
      <c r="G39" s="63"/>
      <c r="H39" s="62"/>
      <c r="I39" s="62"/>
      <c r="J39" s="64"/>
    </row>
    <row r="40" spans="2:15" ht="15.75" thickBot="1" x14ac:dyDescent="0.3">
      <c r="B40" s="65"/>
      <c r="C40" s="25" t="s">
        <v>18</v>
      </c>
      <c r="D40" s="61"/>
      <c r="E40" s="62"/>
      <c r="F40" s="63"/>
      <c r="G40" s="63"/>
      <c r="H40" s="62"/>
      <c r="I40" s="62"/>
      <c r="J40" s="64"/>
    </row>
    <row r="41" spans="2:15" ht="178.5" x14ac:dyDescent="0.25">
      <c r="B41" s="224" t="str">
        <f>'ANAS 2015'!B3</f>
        <v>SIC.04.02.001.3.a</v>
      </c>
      <c r="C41" s="232" t="str">
        <f>'ANAS 2015'!C3</f>
        <v xml:space="preserve">SEGNALE TRIANGOLARE O OTTAGONALE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LATO/DIAMETRO CM 120
-PER IL PRIMO MESE O FRAZIONE </v>
      </c>
      <c r="D41" s="234" t="str">
        <f>'ANAS 2015'!D3</f>
        <v xml:space="preserve">cad </v>
      </c>
      <c r="E41" s="235">
        <v>2</v>
      </c>
      <c r="F41" s="236">
        <f>'ANAS 2015'!E3</f>
        <v>42.68</v>
      </c>
      <c r="G41" s="236">
        <v>9.0500000000000007</v>
      </c>
      <c r="H41" s="235">
        <f>F41-G41+G41/4</f>
        <v>35.892499999999998</v>
      </c>
      <c r="I41" s="237">
        <f t="shared" ref="I41:I51" si="0">E41/$I$15</f>
        <v>2</v>
      </c>
      <c r="J41" s="238">
        <f t="shared" ref="J41:J51" si="1">I41*H41</f>
        <v>71.784999999999997</v>
      </c>
    </row>
    <row r="42" spans="2:15" ht="204" x14ac:dyDescent="0.25">
      <c r="B42" s="224" t="str">
        <f>'ANAS 2015'!B9</f>
        <v xml:space="preserve">SIC.04.02.010.2.a </v>
      </c>
      <c r="C42" s="232" t="str">
        <f>'ANAS 2015'!C9</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0,26 A 0,90 MQ DI SUPERFICIE 
-PER IL PRIMO MESE O FRAZIONE </v>
      </c>
      <c r="D42" s="239" t="str">
        <f>'ANAS 2015'!D10</f>
        <v>mq</v>
      </c>
      <c r="E42" s="240">
        <f>0.42*2</f>
        <v>0.84</v>
      </c>
      <c r="F42" s="241">
        <f>'ANAS 2015'!E9</f>
        <v>71.98</v>
      </c>
      <c r="G42" s="241">
        <f>'ANAS 2015'!E10</f>
        <v>15.26</v>
      </c>
      <c r="H42" s="240">
        <f>F42-G42+G42/4</f>
        <v>60.535000000000004</v>
      </c>
      <c r="I42" s="242">
        <f t="shared" si="0"/>
        <v>0.84</v>
      </c>
      <c r="J42" s="243">
        <f t="shared" si="1"/>
        <v>50.849400000000003</v>
      </c>
    </row>
    <row r="43" spans="2:15" ht="153" x14ac:dyDescent="0.25">
      <c r="B43" s="225" t="str">
        <f>'ANAS 2015'!B20</f>
        <v xml:space="preserve">SIC.04.04.001 </v>
      </c>
      <c r="C43" s="232" t="str">
        <f>'ANAS 2015'!C20</f>
        <v xml:space="preserve">LAMPEGGIANTE DA CANTIERE A LED 
di colore giallo o rosso, con alimentazione a batterie, emissione luminosa a 360°, fornito e posto in opera.
Sono compresi:
  -l'uso per la durata della fase che prevede il lampeggiante al fine di assicurare un ordinata gestione del cantiere garantendo meglio la sicurezza dei lavoratori;
 - la manutenzione per tutto il periodo della fase di lavoro al fine di garantirne la funzionalità e l'efficienza;
 - l'allontanamento a fine fase di lavoro.
È inoltre compreso quanto altro occorre per l'utilizzo temporaneo del lampeggiante.
Misurate per ogni giorno di uso, per la durata della fase di lavoro, al fine di garantire la sicurezza dei lavoratori </v>
      </c>
      <c r="D43" s="244" t="str">
        <f>'ANAS 2015'!D20</f>
        <v xml:space="preserve">cad </v>
      </c>
      <c r="E43" s="240">
        <v>28</v>
      </c>
      <c r="F43" s="246" t="s">
        <v>20</v>
      </c>
      <c r="G43" s="246" t="s">
        <v>20</v>
      </c>
      <c r="H43" s="245">
        <f>'ANAS 2015'!E20</f>
        <v>0.85</v>
      </c>
      <c r="I43" s="242">
        <f t="shared" si="0"/>
        <v>28</v>
      </c>
      <c r="J43" s="243">
        <f t="shared" si="1"/>
        <v>23.8</v>
      </c>
    </row>
    <row r="44" spans="2:15" ht="178.5" x14ac:dyDescent="0.25">
      <c r="B44" s="224" t="str">
        <f>'ANAS 2015'!B5</f>
        <v xml:space="preserve">SIC.04.02.005.3.a </v>
      </c>
      <c r="C44" s="232" t="str">
        <f>'ANAS 2015'!C5</f>
        <v xml:space="preserve">SEGNALE CIRCOLARE O ROMBOIDALE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DIAMETRO/LATO CM 90 
-PER IL PRIMO MESE O FRAZIONE </v>
      </c>
      <c r="D44" s="239" t="str">
        <f>'ANAS 2015'!D5</f>
        <v xml:space="preserve">cad </v>
      </c>
      <c r="E44" s="240">
        <v>19</v>
      </c>
      <c r="F44" s="241">
        <f>'ANAS 2015'!E5</f>
        <v>43.06</v>
      </c>
      <c r="G44" s="241">
        <f>'ANAS 2015'!E6</f>
        <v>9.1300000000000008</v>
      </c>
      <c r="H44" s="240">
        <f>F44-G44+G44/4</f>
        <v>36.212499999999999</v>
      </c>
      <c r="I44" s="242">
        <f t="shared" si="0"/>
        <v>19</v>
      </c>
      <c r="J44" s="243">
        <f t="shared" si="1"/>
        <v>688.03750000000002</v>
      </c>
    </row>
    <row r="45" spans="2:15" ht="204" x14ac:dyDescent="0.25">
      <c r="B45" s="224" t="str">
        <f>'ANAS 2015'!B11</f>
        <v xml:space="preserve">SIC.04.02.010.3.a </v>
      </c>
      <c r="C45" s="232" t="str">
        <f>'ANAS 2015'!C11</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0,91 A 3,00 MQ DI SUPERFICIE 
-PER IL PRIMO MESE O FRAZIONE </v>
      </c>
      <c r="D45" s="239" t="str">
        <f>'ANAS 2015'!D11</f>
        <v>mq</v>
      </c>
      <c r="E45" s="240">
        <f>1.215*8</f>
        <v>9.7200000000000006</v>
      </c>
      <c r="F45" s="241">
        <f>'ANAS 2015'!E11</f>
        <v>73.5</v>
      </c>
      <c r="G45" s="241">
        <f>'ANAS 2015'!E12</f>
        <v>15.59</v>
      </c>
      <c r="H45" s="240">
        <f>F45-G45+G45/4</f>
        <v>61.807499999999997</v>
      </c>
      <c r="I45" s="242">
        <f t="shared" si="0"/>
        <v>9.7200000000000006</v>
      </c>
      <c r="J45" s="243">
        <f t="shared" si="1"/>
        <v>600.76890000000003</v>
      </c>
    </row>
    <row r="46" spans="2:15" ht="204" x14ac:dyDescent="0.25">
      <c r="B46" s="224" t="str">
        <f>'ANAS 2015'!B9</f>
        <v xml:space="preserve">SIC.04.02.010.2.a </v>
      </c>
      <c r="C46" s="232" t="str">
        <f>'ANAS 2015'!C9</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0,26 A 0,90 MQ DI SUPERFICIE 
-PER IL PRIMO MESE O FRAZIONE </v>
      </c>
      <c r="D46" s="239" t="str">
        <f>'ANAS 2015'!D9</f>
        <v>mq</v>
      </c>
      <c r="E46" s="240">
        <f>0.315*8</f>
        <v>2.52</v>
      </c>
      <c r="F46" s="241">
        <f>'ANAS 2015'!E9</f>
        <v>71.98</v>
      </c>
      <c r="G46" s="241">
        <f>'ANAS 2015'!E10</f>
        <v>15.26</v>
      </c>
      <c r="H46" s="240">
        <f>F46-G46+G46/4</f>
        <v>60.535000000000004</v>
      </c>
      <c r="I46" s="242">
        <f t="shared" si="0"/>
        <v>2.52</v>
      </c>
      <c r="J46" s="243">
        <f t="shared" si="1"/>
        <v>152.54820000000001</v>
      </c>
    </row>
    <row r="47" spans="2:15" ht="165.75" x14ac:dyDescent="0.25">
      <c r="B47" s="224" t="str">
        <f>'ANAS 2015'!B18</f>
        <v xml:space="preserve">SIC.04.03.005 </v>
      </c>
      <c r="C47" s="232" t="str">
        <f>'ANAS 2015'!C18</f>
        <v xml:space="preserve">DELINEATORE 
flessibile in gomma bifacciale, con 6 inserti di rifrangenza di classe II (in osservanza del Regolamento di attuazione del Codice della strada, fig. II 392), utilizzati per delineare zone di lavoro di lunga durata, deviazioni, incanalamenti e separazioni dei sensi di marcia.
Sono compresi:
 - allestimento in opera e successiva rimozione di ogni delineatore con utilizzo di idoneo collante;
 - il riposizionamenti a seguito di spostamenti provocati da mezzi in marcia;
 - la sostituzione in caso di eventuali perdite e/o danneggiamenti;
 - la manutenzione per tutto il periodo di durata della fase di riferimento;
 - l'accatastamento e l'allontanamento a fine fase di lavoro.
Misurato cadauno per giorno, posto in opera per la durata della fase di lavoro, al fine di garantire la sicurezza dei lavoratori </v>
      </c>
      <c r="D47" s="239" t="str">
        <f>'ANAS 2015'!D18</f>
        <v xml:space="preserve">cad </v>
      </c>
      <c r="E47" s="281">
        <f>CEILING((108+36+60+120+96+60+36+108+36+2000)/12,1)</f>
        <v>222</v>
      </c>
      <c r="F47" s="246" t="s">
        <v>20</v>
      </c>
      <c r="G47" s="246" t="s">
        <v>20</v>
      </c>
      <c r="H47" s="240">
        <f>'ANAS 2015'!E18</f>
        <v>0.4</v>
      </c>
      <c r="I47" s="242">
        <f t="shared" si="0"/>
        <v>222</v>
      </c>
      <c r="J47" s="243">
        <f t="shared" si="1"/>
        <v>88.800000000000011</v>
      </c>
      <c r="M47" s="273"/>
      <c r="N47" s="273"/>
      <c r="O47" s="273"/>
    </row>
    <row r="48" spans="2:15" ht="153" x14ac:dyDescent="0.25">
      <c r="B48" s="225" t="str">
        <f>'ANAS 2015'!B19</f>
        <v xml:space="preserve">SIC.04.03.015 </v>
      </c>
      <c r="C48" s="232" t="str">
        <f>'ANAS 2015'!C19</f>
        <v>SACCHETTI DI ZAVORRA 
per cartelli stradali, forniti e posti in opera.
Sono compresi:
 - l'uso per la durata della fase che prevede il sacchetto di zavorra al fine di assicurare un ordinata gestione del cantiere garantendo meglio la sicurezza dei lavoratori;
 - la manutenzione per tutto il periodo della fase di lavoro al fine di garantirne la funzionalità e l'efficienza;
 - l'accatastamento e l'allontanamento a fine fase di lavoro.
Dimensioni standard: cm 60 x 40, capienza Kg. 25,00.
È inoltre compreso quanto altro occorre per l'utilizzo temporaneo dei sacchetti.
Misurati per ogni giorno di uso, per la durata della fase di lavoro al fine di garantire la sicurezza dei lavoratori.</v>
      </c>
      <c r="D48" s="239" t="str">
        <f>'ANAS 2015'!D19</f>
        <v xml:space="preserve">cad </v>
      </c>
      <c r="E48" s="281">
        <f>1*E41+1*E44+8*2</f>
        <v>37</v>
      </c>
      <c r="F48" s="246" t="s">
        <v>20</v>
      </c>
      <c r="G48" s="246" t="s">
        <v>20</v>
      </c>
      <c r="H48" s="240">
        <f>'ANAS 2015'!E19</f>
        <v>0.25</v>
      </c>
      <c r="I48" s="242">
        <f t="shared" si="0"/>
        <v>37</v>
      </c>
      <c r="J48" s="243">
        <f t="shared" si="1"/>
        <v>9.25</v>
      </c>
    </row>
    <row r="49" spans="2:10" ht="25.5" x14ac:dyDescent="0.25">
      <c r="B49" s="224" t="str">
        <f>'ANALISI DI MERCATO'!B5</f>
        <v>BSIC-AM003</v>
      </c>
      <c r="C49" s="232" t="str">
        <f>'ANALISI DI MERCATO'!C5</f>
        <v>Pannello 90x90 fondo nero - 8 fari a led diam. 200 certificato, compreso di Cavalletto verticale e batterie (durata 8 ore). Compenso giornaliero.</v>
      </c>
      <c r="D49" s="239" t="str">
        <f>'ANALISI DI MERCATO'!D5</f>
        <v>giorno</v>
      </c>
      <c r="E49" s="240">
        <v>2</v>
      </c>
      <c r="F49" s="246" t="s">
        <v>20</v>
      </c>
      <c r="G49" s="246" t="s">
        <v>20</v>
      </c>
      <c r="H49" s="240">
        <f>'ANALISI DI MERCATO'!H5</f>
        <v>37.774421333333336</v>
      </c>
      <c r="I49" s="242">
        <f t="shared" si="0"/>
        <v>2</v>
      </c>
      <c r="J49" s="243">
        <f t="shared" si="1"/>
        <v>75.548842666666673</v>
      </c>
    </row>
    <row r="50" spans="2:10" ht="76.5" x14ac:dyDescent="0.25">
      <c r="B50" s="247" t="str">
        <f>' CPT 2012 agg.2014'!B3</f>
        <v>S.1.01.1.9.c</v>
      </c>
      <c r="C50" s="233" t="str">
        <f>' CPT 2012 agg.2014'!C3</f>
        <v>Delimitazione provvisoria di zone di lavoro realizzata mediante transenne modulari costituite da struttura principale in tubolare di ferro, diametro 33 mm, e barre verticali in tondino, diametro 8 mm, entrambe zincate a caldo, dotate di ganci e attacchi per il collegamento continuo degli elementi senza vincoli di orientamento. Nolo per ogni mese o frazione.
Modulo di altezza pari a 1110 mm e lunghezza pari a 2000 mm con pannello a strisce alternate oblique bianche e rosse, rifrangenti in classe i.</v>
      </c>
      <c r="D50" s="239" t="str">
        <f>' CPT 2012 agg.2014'!D3</f>
        <v xml:space="preserve">cad </v>
      </c>
      <c r="E50" s="240">
        <v>0</v>
      </c>
      <c r="F50" s="241">
        <f>' CPT 2012 agg.2014'!E3</f>
        <v>2.16</v>
      </c>
      <c r="G50" s="241" t="s">
        <v>20</v>
      </c>
      <c r="H50" s="240">
        <f>F50/4</f>
        <v>0.54</v>
      </c>
      <c r="I50" s="242">
        <f t="shared" si="0"/>
        <v>0</v>
      </c>
      <c r="J50" s="243">
        <f t="shared" si="1"/>
        <v>0</v>
      </c>
    </row>
    <row r="51" spans="2:10" ht="90" thickBot="1" x14ac:dyDescent="0.3">
      <c r="B51" s="247" t="str">
        <f>' CPT 2012 agg.2014'!B4</f>
        <v>S.1.01.1.9.e</v>
      </c>
      <c r="C51" s="233" t="str">
        <f>' CPT 2012 agg.2014'!C4</f>
        <v>Delimitazione provvisoria di zone di lavoro realizzata mediante transenne modulari costituite da struttura principale in tubolare di ferro, diametro 33 mm, e barre verticali in tondino, diametro 8 mm, entrambe zincate a caldo, dotate di ganci e attacchi per il collegamento continuo degli elementi senza vincoli di orientamento. Montaggio e smontaggio, per ogni modulo.
Modulo di altezza pari a 1110 mm e lunghezza pari a 2000 mm con pannello a strisce alternate oblique bianche e rosse, rifrangenti in classe i.</v>
      </c>
      <c r="D51" s="239" t="str">
        <f>' CPT 2012 agg.2014'!D4</f>
        <v xml:space="preserve">cad </v>
      </c>
      <c r="E51" s="240">
        <v>0</v>
      </c>
      <c r="F51" s="241" t="s">
        <v>20</v>
      </c>
      <c r="G51" s="241" t="s">
        <v>20</v>
      </c>
      <c r="H51" s="240">
        <f>' CPT 2012 agg.2014'!E4</f>
        <v>2.38</v>
      </c>
      <c r="I51" s="242">
        <f t="shared" si="0"/>
        <v>0</v>
      </c>
      <c r="J51" s="243">
        <f t="shared" si="1"/>
        <v>0</v>
      </c>
    </row>
    <row r="52" spans="2:10" ht="15.75" thickBot="1" x14ac:dyDescent="0.3">
      <c r="B52" s="55"/>
      <c r="C52" s="56" t="s">
        <v>22</v>
      </c>
      <c r="D52" s="57"/>
      <c r="E52" s="58"/>
      <c r="F52" s="59"/>
      <c r="G52" s="59"/>
      <c r="H52" s="58"/>
      <c r="I52" s="60" t="s">
        <v>15</v>
      </c>
      <c r="J52" s="12">
        <f>SUM(J41:J51)</f>
        <v>1761.3878426666665</v>
      </c>
    </row>
    <row r="53" spans="2:10" ht="15.75" thickBot="1" x14ac:dyDescent="0.3">
      <c r="C53" s="87"/>
      <c r="D53" s="88"/>
      <c r="E53" s="89"/>
      <c r="F53" s="89"/>
      <c r="G53" s="89"/>
      <c r="H53" s="89"/>
      <c r="I53" s="90"/>
      <c r="J53" s="90"/>
    </row>
    <row r="54" spans="2:10" ht="15.75" thickBot="1" x14ac:dyDescent="0.3">
      <c r="C54" s="91"/>
      <c r="D54" s="91"/>
      <c r="E54" s="91"/>
      <c r="F54" s="91"/>
      <c r="G54" s="91"/>
      <c r="H54" s="91" t="s">
        <v>23</v>
      </c>
      <c r="I54" s="92" t="s">
        <v>24</v>
      </c>
      <c r="J54" s="12">
        <f>J52+J38+J27</f>
        <v>1761.3878426666665</v>
      </c>
    </row>
    <row r="56" spans="2:10" x14ac:dyDescent="0.25">
      <c r="B56" s="155" t="s">
        <v>25</v>
      </c>
      <c r="C56" s="156"/>
      <c r="D56" s="157"/>
      <c r="E56" s="1"/>
      <c r="F56" s="1"/>
      <c r="G56" s="1"/>
      <c r="H56" s="1"/>
      <c r="I56" s="1"/>
      <c r="J56" s="1"/>
    </row>
    <row r="57" spans="2:10" ht="15" customHeight="1" x14ac:dyDescent="0.25">
      <c r="B57" s="158" t="s">
        <v>26</v>
      </c>
      <c r="C57" s="375" t="s">
        <v>268</v>
      </c>
      <c r="D57" s="375"/>
      <c r="E57" s="375"/>
      <c r="F57" s="375"/>
      <c r="G57" s="375"/>
      <c r="H57" s="375"/>
      <c r="I57" s="375"/>
      <c r="J57" s="375"/>
    </row>
    <row r="58" spans="2:10" x14ac:dyDescent="0.25">
      <c r="B58" s="158" t="s">
        <v>27</v>
      </c>
      <c r="C58" s="375" t="s">
        <v>269</v>
      </c>
      <c r="D58" s="375"/>
      <c r="E58" s="375"/>
      <c r="F58" s="375"/>
      <c r="G58" s="375"/>
      <c r="H58" s="375"/>
      <c r="I58" s="375"/>
      <c r="J58" s="375"/>
    </row>
    <row r="59" spans="2:10" ht="30" customHeight="1" x14ac:dyDescent="0.25">
      <c r="B59" s="158" t="s">
        <v>28</v>
      </c>
      <c r="C59" s="375" t="s">
        <v>160</v>
      </c>
      <c r="D59" s="375"/>
      <c r="E59" s="375"/>
      <c r="F59" s="375"/>
      <c r="G59" s="375"/>
      <c r="H59" s="375"/>
      <c r="I59" s="375"/>
      <c r="J59" s="375"/>
    </row>
    <row r="60" spans="2:10" x14ac:dyDescent="0.25">
      <c r="C60" s="93"/>
    </row>
  </sheetData>
  <mergeCells count="5">
    <mergeCell ref="B2:B3"/>
    <mergeCell ref="C2:F13"/>
    <mergeCell ref="C57:J57"/>
    <mergeCell ref="C58:J58"/>
    <mergeCell ref="C59:J59"/>
  </mergeCells>
  <pageMargins left="0.7" right="0.7" top="0.75" bottom="0.75" header="0.3" footer="0.3"/>
  <pageSetup paperSize="9" scale="4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I24"/>
  <sheetViews>
    <sheetView zoomScale="70" zoomScaleNormal="70" workbookViewId="0">
      <pane ySplit="2" topLeftCell="A9" activePane="bottomLeft" state="frozen"/>
      <selection activeCell="AB21" sqref="AB21:AF21"/>
      <selection pane="bottomLeft" activeCell="G41" sqref="G41"/>
    </sheetView>
  </sheetViews>
  <sheetFormatPr defaultRowHeight="15" x14ac:dyDescent="0.25"/>
  <cols>
    <col min="1" max="1" width="3.7109375" style="184" customWidth="1"/>
    <col min="2" max="2" width="18.7109375" customWidth="1"/>
    <col min="3" max="3" width="100.7109375" style="199" customWidth="1"/>
    <col min="4" max="4" width="10.7109375" style="210" customWidth="1"/>
    <col min="5" max="5" width="10.7109375" style="211" customWidth="1"/>
    <col min="6" max="6" width="18.28515625" style="210" customWidth="1"/>
  </cols>
  <sheetData>
    <row r="1" spans="2:6" ht="15.75" thickBot="1" x14ac:dyDescent="0.3"/>
    <row r="2" spans="2:6" s="184" customFormat="1" ht="15.75" thickBot="1" x14ac:dyDescent="0.3">
      <c r="B2" s="189" t="s">
        <v>96</v>
      </c>
      <c r="C2" s="189" t="s">
        <v>40</v>
      </c>
      <c r="D2" s="212" t="s">
        <v>4</v>
      </c>
      <c r="E2" s="213" t="s">
        <v>6</v>
      </c>
      <c r="F2" s="214" t="s">
        <v>25</v>
      </c>
    </row>
    <row r="3" spans="2:6" ht="195" x14ac:dyDescent="0.25">
      <c r="B3" s="182" t="s">
        <v>32</v>
      </c>
      <c r="C3" s="200" t="s">
        <v>117</v>
      </c>
      <c r="D3" s="183" t="s">
        <v>104</v>
      </c>
      <c r="E3" s="215">
        <v>42.68</v>
      </c>
      <c r="F3" s="216"/>
    </row>
    <row r="4" spans="2:6" ht="195" x14ac:dyDescent="0.25">
      <c r="B4" s="202" t="s">
        <v>105</v>
      </c>
      <c r="C4" s="203" t="s">
        <v>118</v>
      </c>
      <c r="D4" s="217" t="s">
        <v>104</v>
      </c>
      <c r="E4" s="218">
        <v>9.0500000000000007</v>
      </c>
      <c r="F4" s="219"/>
    </row>
    <row r="5" spans="2:6" ht="195" x14ac:dyDescent="0.25">
      <c r="B5" s="202" t="s">
        <v>106</v>
      </c>
      <c r="C5" s="203" t="s">
        <v>119</v>
      </c>
      <c r="D5" s="217" t="s">
        <v>104</v>
      </c>
      <c r="E5" s="218">
        <v>43.06</v>
      </c>
      <c r="F5" s="219"/>
    </row>
    <row r="6" spans="2:6" ht="195" x14ac:dyDescent="0.25">
      <c r="B6" s="202" t="s">
        <v>107</v>
      </c>
      <c r="C6" s="203" t="s">
        <v>120</v>
      </c>
      <c r="D6" s="217" t="s">
        <v>104</v>
      </c>
      <c r="E6" s="218">
        <v>9.1300000000000008</v>
      </c>
      <c r="F6" s="219"/>
    </row>
    <row r="7" spans="2:6" ht="195" x14ac:dyDescent="0.25">
      <c r="B7" s="202" t="s">
        <v>108</v>
      </c>
      <c r="C7" s="203" t="s">
        <v>121</v>
      </c>
      <c r="D7" s="217" t="s">
        <v>109</v>
      </c>
      <c r="E7" s="218">
        <v>64.91</v>
      </c>
      <c r="F7" s="219"/>
    </row>
    <row r="8" spans="2:6" ht="195" x14ac:dyDescent="0.25">
      <c r="B8" s="202" t="s">
        <v>110</v>
      </c>
      <c r="C8" s="203" t="s">
        <v>122</v>
      </c>
      <c r="D8" s="217" t="s">
        <v>109</v>
      </c>
      <c r="E8" s="218">
        <v>13.77</v>
      </c>
      <c r="F8" s="219"/>
    </row>
    <row r="9" spans="2:6" ht="195" x14ac:dyDescent="0.25">
      <c r="B9" s="202" t="s">
        <v>111</v>
      </c>
      <c r="C9" s="203" t="s">
        <v>123</v>
      </c>
      <c r="D9" s="217" t="s">
        <v>109</v>
      </c>
      <c r="E9" s="218">
        <v>71.98</v>
      </c>
      <c r="F9" s="219"/>
    </row>
    <row r="10" spans="2:6" ht="195" x14ac:dyDescent="0.25">
      <c r="B10" s="202" t="s">
        <v>112</v>
      </c>
      <c r="C10" s="203" t="s">
        <v>124</v>
      </c>
      <c r="D10" s="217" t="s">
        <v>109</v>
      </c>
      <c r="E10" s="218">
        <v>15.26</v>
      </c>
      <c r="F10" s="219"/>
    </row>
    <row r="11" spans="2:6" ht="195" x14ac:dyDescent="0.25">
      <c r="B11" s="202" t="s">
        <v>113</v>
      </c>
      <c r="C11" s="203" t="s">
        <v>125</v>
      </c>
      <c r="D11" s="217" t="s">
        <v>109</v>
      </c>
      <c r="E11" s="218">
        <v>73.5</v>
      </c>
      <c r="F11" s="219"/>
    </row>
    <row r="12" spans="2:6" ht="195" x14ac:dyDescent="0.25">
      <c r="B12" s="202" t="s">
        <v>114</v>
      </c>
      <c r="C12" s="203" t="s">
        <v>126</v>
      </c>
      <c r="D12" s="217" t="s">
        <v>109</v>
      </c>
      <c r="E12" s="218">
        <v>15.59</v>
      </c>
      <c r="F12" s="219"/>
    </row>
    <row r="13" spans="2:6" ht="195" x14ac:dyDescent="0.25">
      <c r="B13" s="202" t="s">
        <v>115</v>
      </c>
      <c r="C13" s="203" t="s">
        <v>127</v>
      </c>
      <c r="D13" s="217" t="s">
        <v>109</v>
      </c>
      <c r="E13" s="218">
        <v>75.3</v>
      </c>
      <c r="F13" s="219"/>
    </row>
    <row r="14" spans="2:6" ht="195" x14ac:dyDescent="0.25">
      <c r="B14" s="202" t="s">
        <v>116</v>
      </c>
      <c r="C14" s="203" t="s">
        <v>128</v>
      </c>
      <c r="D14" s="217" t="s">
        <v>109</v>
      </c>
      <c r="E14" s="218">
        <v>15.97</v>
      </c>
      <c r="F14" s="219"/>
    </row>
    <row r="15" spans="2:6" s="184" customFormat="1" ht="195" x14ac:dyDescent="0.25">
      <c r="B15" s="182" t="s">
        <v>129</v>
      </c>
      <c r="C15" s="200" t="s">
        <v>134</v>
      </c>
      <c r="D15" s="183" t="s">
        <v>104</v>
      </c>
      <c r="E15" s="215">
        <v>0.2</v>
      </c>
      <c r="F15" s="219"/>
    </row>
    <row r="16" spans="2:6" s="184" customFormat="1" ht="195" x14ac:dyDescent="0.25">
      <c r="B16" s="202" t="s">
        <v>130</v>
      </c>
      <c r="C16" s="203" t="s">
        <v>135</v>
      </c>
      <c r="D16" s="217" t="s">
        <v>104</v>
      </c>
      <c r="E16" s="218">
        <v>0.35</v>
      </c>
      <c r="F16" s="219"/>
    </row>
    <row r="17" spans="2:9" s="184" customFormat="1" ht="195" x14ac:dyDescent="0.25">
      <c r="B17" s="202" t="s">
        <v>131</v>
      </c>
      <c r="C17" s="203" t="s">
        <v>136</v>
      </c>
      <c r="D17" s="217" t="s">
        <v>104</v>
      </c>
      <c r="E17" s="218">
        <v>0.7</v>
      </c>
      <c r="F17" s="219"/>
    </row>
    <row r="18" spans="2:9" s="184" customFormat="1" ht="180" x14ac:dyDescent="0.25">
      <c r="B18" s="202" t="s">
        <v>132</v>
      </c>
      <c r="C18" s="203" t="s">
        <v>133</v>
      </c>
      <c r="D18" s="217" t="s">
        <v>104</v>
      </c>
      <c r="E18" s="218">
        <v>0.4</v>
      </c>
      <c r="F18" s="219"/>
    </row>
    <row r="19" spans="2:9" ht="150" x14ac:dyDescent="0.25">
      <c r="B19" s="202" t="s">
        <v>137</v>
      </c>
      <c r="C19" s="203" t="s">
        <v>138</v>
      </c>
      <c r="D19" s="217" t="s">
        <v>104</v>
      </c>
      <c r="E19" s="218">
        <v>0.25</v>
      </c>
      <c r="F19" s="219"/>
    </row>
    <row r="20" spans="2:9" ht="135" x14ac:dyDescent="0.25">
      <c r="B20" s="202" t="s">
        <v>139</v>
      </c>
      <c r="C20" s="203" t="s">
        <v>140</v>
      </c>
      <c r="D20" s="217" t="s">
        <v>104</v>
      </c>
      <c r="E20" s="218">
        <v>0.85</v>
      </c>
      <c r="F20" s="219"/>
    </row>
    <row r="21" spans="2:9" ht="210" x14ac:dyDescent="0.25">
      <c r="B21" s="182" t="s">
        <v>33</v>
      </c>
      <c r="C21" s="200" t="s">
        <v>143</v>
      </c>
      <c r="D21" s="183" t="s">
        <v>141</v>
      </c>
      <c r="E21" s="215">
        <v>0.4</v>
      </c>
      <c r="F21" s="219"/>
    </row>
    <row r="22" spans="2:9" ht="75" x14ac:dyDescent="0.25">
      <c r="B22" s="202" t="s">
        <v>142</v>
      </c>
      <c r="C22" s="203" t="s">
        <v>144</v>
      </c>
      <c r="D22" s="217" t="s">
        <v>141</v>
      </c>
      <c r="E22" s="218">
        <v>1.8</v>
      </c>
      <c r="F22" s="219"/>
    </row>
    <row r="23" spans="2:9" x14ac:dyDescent="0.25">
      <c r="B23" s="202" t="s">
        <v>34</v>
      </c>
      <c r="C23" s="205" t="s">
        <v>145</v>
      </c>
      <c r="D23" s="217" t="s">
        <v>36</v>
      </c>
      <c r="E23" s="218">
        <f>18.89+(18.89*0.13)+((18.89+(18.89*0.13))*0.1)</f>
        <v>23.480270000000001</v>
      </c>
      <c r="F23" s="219" t="s">
        <v>146</v>
      </c>
    </row>
    <row r="24" spans="2:9" ht="60" x14ac:dyDescent="0.25">
      <c r="B24" s="202" t="s">
        <v>147</v>
      </c>
      <c r="C24" s="209" t="s">
        <v>148</v>
      </c>
      <c r="D24" s="217" t="s">
        <v>36</v>
      </c>
      <c r="E24" s="220">
        <f>60.86+(60.86*0.13)+((60.86+(60.86*0.13))*0.1)</f>
        <v>75.648979999999995</v>
      </c>
      <c r="F24" s="219" t="s">
        <v>146</v>
      </c>
      <c r="I24" s="248"/>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79998168889431442"/>
  </sheetPr>
  <dimension ref="B1:N53"/>
  <sheetViews>
    <sheetView view="pageBreakPreview" topLeftCell="A25" zoomScale="85" zoomScaleNormal="85" zoomScaleSheetLayoutView="85" workbookViewId="0">
      <selection activeCell="C50" sqref="C50"/>
    </sheetView>
  </sheetViews>
  <sheetFormatPr defaultRowHeight="15" x14ac:dyDescent="0.25"/>
  <cols>
    <col min="1" max="1" width="3.7109375" style="280" customWidth="1"/>
    <col min="2" max="2" width="15.7109375" style="280" customWidth="1"/>
    <col min="3" max="3" width="80.7109375" style="280" customWidth="1"/>
    <col min="4" max="4" width="8.7109375" style="6" customWidth="1"/>
    <col min="5" max="5" width="9.85546875" style="112" customWidth="1"/>
    <col min="6" max="9" width="10.7109375" style="112" customWidth="1"/>
    <col min="10" max="10" width="3.7109375" style="280" customWidth="1"/>
    <col min="11" max="257" width="9.140625" style="280"/>
    <col min="258" max="258" width="13.7109375" style="280" customWidth="1"/>
    <col min="259" max="259" width="42.7109375" style="280" bestFit="1" customWidth="1"/>
    <col min="260" max="260" width="8.7109375" style="280" customWidth="1"/>
    <col min="261" max="261" width="9.85546875" style="280" customWidth="1"/>
    <col min="262" max="265" width="10.7109375" style="280" customWidth="1"/>
    <col min="266" max="266" width="3.7109375" style="280" customWidth="1"/>
    <col min="267" max="513" width="9.140625" style="280"/>
    <col min="514" max="514" width="13.7109375" style="280" customWidth="1"/>
    <col min="515" max="515" width="42.7109375" style="280" bestFit="1" customWidth="1"/>
    <col min="516" max="516" width="8.7109375" style="280" customWidth="1"/>
    <col min="517" max="517" width="9.85546875" style="280" customWidth="1"/>
    <col min="518" max="521" width="10.7109375" style="280" customWidth="1"/>
    <col min="522" max="522" width="3.7109375" style="280" customWidth="1"/>
    <col min="523" max="769" width="9.140625" style="280"/>
    <col min="770" max="770" width="13.7109375" style="280" customWidth="1"/>
    <col min="771" max="771" width="42.7109375" style="280" bestFit="1" customWidth="1"/>
    <col min="772" max="772" width="8.7109375" style="280" customWidth="1"/>
    <col min="773" max="773" width="9.85546875" style="280" customWidth="1"/>
    <col min="774" max="777" width="10.7109375" style="280" customWidth="1"/>
    <col min="778" max="778" width="3.7109375" style="280" customWidth="1"/>
    <col min="779" max="1025" width="9.140625" style="280"/>
    <col min="1026" max="1026" width="13.7109375" style="280" customWidth="1"/>
    <col min="1027" max="1027" width="42.7109375" style="280" bestFit="1" customWidth="1"/>
    <col min="1028" max="1028" width="8.7109375" style="280" customWidth="1"/>
    <col min="1029" max="1029" width="9.85546875" style="280" customWidth="1"/>
    <col min="1030" max="1033" width="10.7109375" style="280" customWidth="1"/>
    <col min="1034" max="1034" width="3.7109375" style="280" customWidth="1"/>
    <col min="1035" max="1281" width="9.140625" style="280"/>
    <col min="1282" max="1282" width="13.7109375" style="280" customWidth="1"/>
    <col min="1283" max="1283" width="42.7109375" style="280" bestFit="1" customWidth="1"/>
    <col min="1284" max="1284" width="8.7109375" style="280" customWidth="1"/>
    <col min="1285" max="1285" width="9.85546875" style="280" customWidth="1"/>
    <col min="1286" max="1289" width="10.7109375" style="280" customWidth="1"/>
    <col min="1290" max="1290" width="3.7109375" style="280" customWidth="1"/>
    <col min="1291" max="1537" width="9.140625" style="280"/>
    <col min="1538" max="1538" width="13.7109375" style="280" customWidth="1"/>
    <col min="1539" max="1539" width="42.7109375" style="280" bestFit="1" customWidth="1"/>
    <col min="1540" max="1540" width="8.7109375" style="280" customWidth="1"/>
    <col min="1541" max="1541" width="9.85546875" style="280" customWidth="1"/>
    <col min="1542" max="1545" width="10.7109375" style="280" customWidth="1"/>
    <col min="1546" max="1546" width="3.7109375" style="280" customWidth="1"/>
    <col min="1547" max="1793" width="9.140625" style="280"/>
    <col min="1794" max="1794" width="13.7109375" style="280" customWidth="1"/>
    <col min="1795" max="1795" width="42.7109375" style="280" bestFit="1" customWidth="1"/>
    <col min="1796" max="1796" width="8.7109375" style="280" customWidth="1"/>
    <col min="1797" max="1797" width="9.85546875" style="280" customWidth="1"/>
    <col min="1798" max="1801" width="10.7109375" style="280" customWidth="1"/>
    <col min="1802" max="1802" width="3.7109375" style="280" customWidth="1"/>
    <col min="1803" max="2049" width="9.140625" style="280"/>
    <col min="2050" max="2050" width="13.7109375" style="280" customWidth="1"/>
    <col min="2051" max="2051" width="42.7109375" style="280" bestFit="1" customWidth="1"/>
    <col min="2052" max="2052" width="8.7109375" style="280" customWidth="1"/>
    <col min="2053" max="2053" width="9.85546875" style="280" customWidth="1"/>
    <col min="2054" max="2057" width="10.7109375" style="280" customWidth="1"/>
    <col min="2058" max="2058" width="3.7109375" style="280" customWidth="1"/>
    <col min="2059" max="2305" width="9.140625" style="280"/>
    <col min="2306" max="2306" width="13.7109375" style="280" customWidth="1"/>
    <col min="2307" max="2307" width="42.7109375" style="280" bestFit="1" customWidth="1"/>
    <col min="2308" max="2308" width="8.7109375" style="280" customWidth="1"/>
    <col min="2309" max="2309" width="9.85546875" style="280" customWidth="1"/>
    <col min="2310" max="2313" width="10.7109375" style="280" customWidth="1"/>
    <col min="2314" max="2314" width="3.7109375" style="280" customWidth="1"/>
    <col min="2315" max="2561" width="9.140625" style="280"/>
    <col min="2562" max="2562" width="13.7109375" style="280" customWidth="1"/>
    <col min="2563" max="2563" width="42.7109375" style="280" bestFit="1" customWidth="1"/>
    <col min="2564" max="2564" width="8.7109375" style="280" customWidth="1"/>
    <col min="2565" max="2565" width="9.85546875" style="280" customWidth="1"/>
    <col min="2566" max="2569" width="10.7109375" style="280" customWidth="1"/>
    <col min="2570" max="2570" width="3.7109375" style="280" customWidth="1"/>
    <col min="2571" max="2817" width="9.140625" style="280"/>
    <col min="2818" max="2818" width="13.7109375" style="280" customWidth="1"/>
    <col min="2819" max="2819" width="42.7109375" style="280" bestFit="1" customWidth="1"/>
    <col min="2820" max="2820" width="8.7109375" style="280" customWidth="1"/>
    <col min="2821" max="2821" width="9.85546875" style="280" customWidth="1"/>
    <col min="2822" max="2825" width="10.7109375" style="280" customWidth="1"/>
    <col min="2826" max="2826" width="3.7109375" style="280" customWidth="1"/>
    <col min="2827" max="3073" width="9.140625" style="280"/>
    <col min="3074" max="3074" width="13.7109375" style="280" customWidth="1"/>
    <col min="3075" max="3075" width="42.7109375" style="280" bestFit="1" customWidth="1"/>
    <col min="3076" max="3076" width="8.7109375" style="280" customWidth="1"/>
    <col min="3077" max="3077" width="9.85546875" style="280" customWidth="1"/>
    <col min="3078" max="3081" width="10.7109375" style="280" customWidth="1"/>
    <col min="3082" max="3082" width="3.7109375" style="280" customWidth="1"/>
    <col min="3083" max="3329" width="9.140625" style="280"/>
    <col min="3330" max="3330" width="13.7109375" style="280" customWidth="1"/>
    <col min="3331" max="3331" width="42.7109375" style="280" bestFit="1" customWidth="1"/>
    <col min="3332" max="3332" width="8.7109375" style="280" customWidth="1"/>
    <col min="3333" max="3333" width="9.85546875" style="280" customWidth="1"/>
    <col min="3334" max="3337" width="10.7109375" style="280" customWidth="1"/>
    <col min="3338" max="3338" width="3.7109375" style="280" customWidth="1"/>
    <col min="3339" max="3585" width="9.140625" style="280"/>
    <col min="3586" max="3586" width="13.7109375" style="280" customWidth="1"/>
    <col min="3587" max="3587" width="42.7109375" style="280" bestFit="1" customWidth="1"/>
    <col min="3588" max="3588" width="8.7109375" style="280" customWidth="1"/>
    <col min="3589" max="3589" width="9.85546875" style="280" customWidth="1"/>
    <col min="3590" max="3593" width="10.7109375" style="280" customWidth="1"/>
    <col min="3594" max="3594" width="3.7109375" style="280" customWidth="1"/>
    <col min="3595" max="3841" width="9.140625" style="280"/>
    <col min="3842" max="3842" width="13.7109375" style="280" customWidth="1"/>
    <col min="3843" max="3843" width="42.7109375" style="280" bestFit="1" customWidth="1"/>
    <col min="3844" max="3844" width="8.7109375" style="280" customWidth="1"/>
    <col min="3845" max="3845" width="9.85546875" style="280" customWidth="1"/>
    <col min="3846" max="3849" width="10.7109375" style="280" customWidth="1"/>
    <col min="3850" max="3850" width="3.7109375" style="280" customWidth="1"/>
    <col min="3851" max="4097" width="9.140625" style="280"/>
    <col min="4098" max="4098" width="13.7109375" style="280" customWidth="1"/>
    <col min="4099" max="4099" width="42.7109375" style="280" bestFit="1" customWidth="1"/>
    <col min="4100" max="4100" width="8.7109375" style="280" customWidth="1"/>
    <col min="4101" max="4101" width="9.85546875" style="280" customWidth="1"/>
    <col min="4102" max="4105" width="10.7109375" style="280" customWidth="1"/>
    <col min="4106" max="4106" width="3.7109375" style="280" customWidth="1"/>
    <col min="4107" max="4353" width="9.140625" style="280"/>
    <col min="4354" max="4354" width="13.7109375" style="280" customWidth="1"/>
    <col min="4355" max="4355" width="42.7109375" style="280" bestFit="1" customWidth="1"/>
    <col min="4356" max="4356" width="8.7109375" style="280" customWidth="1"/>
    <col min="4357" max="4357" width="9.85546875" style="280" customWidth="1"/>
    <col min="4358" max="4361" width="10.7109375" style="280" customWidth="1"/>
    <col min="4362" max="4362" width="3.7109375" style="280" customWidth="1"/>
    <col min="4363" max="4609" width="9.140625" style="280"/>
    <col min="4610" max="4610" width="13.7109375" style="280" customWidth="1"/>
    <col min="4611" max="4611" width="42.7109375" style="280" bestFit="1" customWidth="1"/>
    <col min="4612" max="4612" width="8.7109375" style="280" customWidth="1"/>
    <col min="4613" max="4613" width="9.85546875" style="280" customWidth="1"/>
    <col min="4614" max="4617" width="10.7109375" style="280" customWidth="1"/>
    <col min="4618" max="4618" width="3.7109375" style="280" customWidth="1"/>
    <col min="4619" max="4865" width="9.140625" style="280"/>
    <col min="4866" max="4866" width="13.7109375" style="280" customWidth="1"/>
    <col min="4867" max="4867" width="42.7109375" style="280" bestFit="1" customWidth="1"/>
    <col min="4868" max="4868" width="8.7109375" style="280" customWidth="1"/>
    <col min="4869" max="4869" width="9.85546875" style="280" customWidth="1"/>
    <col min="4870" max="4873" width="10.7109375" style="280" customWidth="1"/>
    <col min="4874" max="4874" width="3.7109375" style="280" customWidth="1"/>
    <col min="4875" max="5121" width="9.140625" style="280"/>
    <col min="5122" max="5122" width="13.7109375" style="280" customWidth="1"/>
    <col min="5123" max="5123" width="42.7109375" style="280" bestFit="1" customWidth="1"/>
    <col min="5124" max="5124" width="8.7109375" style="280" customWidth="1"/>
    <col min="5125" max="5125" width="9.85546875" style="280" customWidth="1"/>
    <col min="5126" max="5129" width="10.7109375" style="280" customWidth="1"/>
    <col min="5130" max="5130" width="3.7109375" style="280" customWidth="1"/>
    <col min="5131" max="5377" width="9.140625" style="280"/>
    <col min="5378" max="5378" width="13.7109375" style="280" customWidth="1"/>
    <col min="5379" max="5379" width="42.7109375" style="280" bestFit="1" customWidth="1"/>
    <col min="5380" max="5380" width="8.7109375" style="280" customWidth="1"/>
    <col min="5381" max="5381" width="9.85546875" style="280" customWidth="1"/>
    <col min="5382" max="5385" width="10.7109375" style="280" customWidth="1"/>
    <col min="5386" max="5386" width="3.7109375" style="280" customWidth="1"/>
    <col min="5387" max="5633" width="9.140625" style="280"/>
    <col min="5634" max="5634" width="13.7109375" style="280" customWidth="1"/>
    <col min="5635" max="5635" width="42.7109375" style="280" bestFit="1" customWidth="1"/>
    <col min="5636" max="5636" width="8.7109375" style="280" customWidth="1"/>
    <col min="5637" max="5637" width="9.85546875" style="280" customWidth="1"/>
    <col min="5638" max="5641" width="10.7109375" style="280" customWidth="1"/>
    <col min="5642" max="5642" width="3.7109375" style="280" customWidth="1"/>
    <col min="5643" max="5889" width="9.140625" style="280"/>
    <col min="5890" max="5890" width="13.7109375" style="280" customWidth="1"/>
    <col min="5891" max="5891" width="42.7109375" style="280" bestFit="1" customWidth="1"/>
    <col min="5892" max="5892" width="8.7109375" style="280" customWidth="1"/>
    <col min="5893" max="5893" width="9.85546875" style="280" customWidth="1"/>
    <col min="5894" max="5897" width="10.7109375" style="280" customWidth="1"/>
    <col min="5898" max="5898" width="3.7109375" style="280" customWidth="1"/>
    <col min="5899" max="6145" width="9.140625" style="280"/>
    <col min="6146" max="6146" width="13.7109375" style="280" customWidth="1"/>
    <col min="6147" max="6147" width="42.7109375" style="280" bestFit="1" customWidth="1"/>
    <col min="6148" max="6148" width="8.7109375" style="280" customWidth="1"/>
    <col min="6149" max="6149" width="9.85546875" style="280" customWidth="1"/>
    <col min="6150" max="6153" width="10.7109375" style="280" customWidth="1"/>
    <col min="6154" max="6154" width="3.7109375" style="280" customWidth="1"/>
    <col min="6155" max="6401" width="9.140625" style="280"/>
    <col min="6402" max="6402" width="13.7109375" style="280" customWidth="1"/>
    <col min="6403" max="6403" width="42.7109375" style="280" bestFit="1" customWidth="1"/>
    <col min="6404" max="6404" width="8.7109375" style="280" customWidth="1"/>
    <col min="6405" max="6405" width="9.85546875" style="280" customWidth="1"/>
    <col min="6406" max="6409" width="10.7109375" style="280" customWidth="1"/>
    <col min="6410" max="6410" width="3.7109375" style="280" customWidth="1"/>
    <col min="6411" max="6657" width="9.140625" style="280"/>
    <col min="6658" max="6658" width="13.7109375" style="280" customWidth="1"/>
    <col min="6659" max="6659" width="42.7109375" style="280" bestFit="1" customWidth="1"/>
    <col min="6660" max="6660" width="8.7109375" style="280" customWidth="1"/>
    <col min="6661" max="6661" width="9.85546875" style="280" customWidth="1"/>
    <col min="6662" max="6665" width="10.7109375" style="280" customWidth="1"/>
    <col min="6666" max="6666" width="3.7109375" style="280" customWidth="1"/>
    <col min="6667" max="6913" width="9.140625" style="280"/>
    <col min="6914" max="6914" width="13.7109375" style="280" customWidth="1"/>
    <col min="6915" max="6915" width="42.7109375" style="280" bestFit="1" customWidth="1"/>
    <col min="6916" max="6916" width="8.7109375" style="280" customWidth="1"/>
    <col min="6917" max="6917" width="9.85546875" style="280" customWidth="1"/>
    <col min="6918" max="6921" width="10.7109375" style="280" customWidth="1"/>
    <col min="6922" max="6922" width="3.7109375" style="280" customWidth="1"/>
    <col min="6923" max="7169" width="9.140625" style="280"/>
    <col min="7170" max="7170" width="13.7109375" style="280" customWidth="1"/>
    <col min="7171" max="7171" width="42.7109375" style="280" bestFit="1" customWidth="1"/>
    <col min="7172" max="7172" width="8.7109375" style="280" customWidth="1"/>
    <col min="7173" max="7173" width="9.85546875" style="280" customWidth="1"/>
    <col min="7174" max="7177" width="10.7109375" style="280" customWidth="1"/>
    <col min="7178" max="7178" width="3.7109375" style="280" customWidth="1"/>
    <col min="7179" max="7425" width="9.140625" style="280"/>
    <col min="7426" max="7426" width="13.7109375" style="280" customWidth="1"/>
    <col min="7427" max="7427" width="42.7109375" style="280" bestFit="1" customWidth="1"/>
    <col min="7428" max="7428" width="8.7109375" style="280" customWidth="1"/>
    <col min="7429" max="7429" width="9.85546875" style="280" customWidth="1"/>
    <col min="7430" max="7433" width="10.7109375" style="280" customWidth="1"/>
    <col min="7434" max="7434" width="3.7109375" style="280" customWidth="1"/>
    <col min="7435" max="7681" width="9.140625" style="280"/>
    <col min="7682" max="7682" width="13.7109375" style="280" customWidth="1"/>
    <col min="7683" max="7683" width="42.7109375" style="280" bestFit="1" customWidth="1"/>
    <col min="7684" max="7684" width="8.7109375" style="280" customWidth="1"/>
    <col min="7685" max="7685" width="9.85546875" style="280" customWidth="1"/>
    <col min="7686" max="7689" width="10.7109375" style="280" customWidth="1"/>
    <col min="7690" max="7690" width="3.7109375" style="280" customWidth="1"/>
    <col min="7691" max="7937" width="9.140625" style="280"/>
    <col min="7938" max="7938" width="13.7109375" style="280" customWidth="1"/>
    <col min="7939" max="7939" width="42.7109375" style="280" bestFit="1" customWidth="1"/>
    <col min="7940" max="7940" width="8.7109375" style="280" customWidth="1"/>
    <col min="7941" max="7941" width="9.85546875" style="280" customWidth="1"/>
    <col min="7942" max="7945" width="10.7109375" style="280" customWidth="1"/>
    <col min="7946" max="7946" width="3.7109375" style="280" customWidth="1"/>
    <col min="7947" max="8193" width="9.140625" style="280"/>
    <col min="8194" max="8194" width="13.7109375" style="280" customWidth="1"/>
    <col min="8195" max="8195" width="42.7109375" style="280" bestFit="1" customWidth="1"/>
    <col min="8196" max="8196" width="8.7109375" style="280" customWidth="1"/>
    <col min="8197" max="8197" width="9.85546875" style="280" customWidth="1"/>
    <col min="8198" max="8201" width="10.7109375" style="280" customWidth="1"/>
    <col min="8202" max="8202" width="3.7109375" style="280" customWidth="1"/>
    <col min="8203" max="8449" width="9.140625" style="280"/>
    <col min="8450" max="8450" width="13.7109375" style="280" customWidth="1"/>
    <col min="8451" max="8451" width="42.7109375" style="280" bestFit="1" customWidth="1"/>
    <col min="8452" max="8452" width="8.7109375" style="280" customWidth="1"/>
    <col min="8453" max="8453" width="9.85546875" style="280" customWidth="1"/>
    <col min="8454" max="8457" width="10.7109375" style="280" customWidth="1"/>
    <col min="8458" max="8458" width="3.7109375" style="280" customWidth="1"/>
    <col min="8459" max="8705" width="9.140625" style="280"/>
    <col min="8706" max="8706" width="13.7109375" style="280" customWidth="1"/>
    <col min="8707" max="8707" width="42.7109375" style="280" bestFit="1" customWidth="1"/>
    <col min="8708" max="8708" width="8.7109375" style="280" customWidth="1"/>
    <col min="8709" max="8709" width="9.85546875" style="280" customWidth="1"/>
    <col min="8710" max="8713" width="10.7109375" style="280" customWidth="1"/>
    <col min="8714" max="8714" width="3.7109375" style="280" customWidth="1"/>
    <col min="8715" max="8961" width="9.140625" style="280"/>
    <col min="8962" max="8962" width="13.7109375" style="280" customWidth="1"/>
    <col min="8963" max="8963" width="42.7109375" style="280" bestFit="1" customWidth="1"/>
    <col min="8964" max="8964" width="8.7109375" style="280" customWidth="1"/>
    <col min="8965" max="8965" width="9.85546875" style="280" customWidth="1"/>
    <col min="8966" max="8969" width="10.7109375" style="280" customWidth="1"/>
    <col min="8970" max="8970" width="3.7109375" style="280" customWidth="1"/>
    <col min="8971" max="9217" width="9.140625" style="280"/>
    <col min="9218" max="9218" width="13.7109375" style="280" customWidth="1"/>
    <col min="9219" max="9219" width="42.7109375" style="280" bestFit="1" customWidth="1"/>
    <col min="9220" max="9220" width="8.7109375" style="280" customWidth="1"/>
    <col min="9221" max="9221" width="9.85546875" style="280" customWidth="1"/>
    <col min="9222" max="9225" width="10.7109375" style="280" customWidth="1"/>
    <col min="9226" max="9226" width="3.7109375" style="280" customWidth="1"/>
    <col min="9227" max="9473" width="9.140625" style="280"/>
    <col min="9474" max="9474" width="13.7109375" style="280" customWidth="1"/>
    <col min="9475" max="9475" width="42.7109375" style="280" bestFit="1" customWidth="1"/>
    <col min="9476" max="9476" width="8.7109375" style="280" customWidth="1"/>
    <col min="9477" max="9477" width="9.85546875" style="280" customWidth="1"/>
    <col min="9478" max="9481" width="10.7109375" style="280" customWidth="1"/>
    <col min="9482" max="9482" width="3.7109375" style="280" customWidth="1"/>
    <col min="9483" max="9729" width="9.140625" style="280"/>
    <col min="9730" max="9730" width="13.7109375" style="280" customWidth="1"/>
    <col min="9731" max="9731" width="42.7109375" style="280" bestFit="1" customWidth="1"/>
    <col min="9732" max="9732" width="8.7109375" style="280" customWidth="1"/>
    <col min="9733" max="9733" width="9.85546875" style="280" customWidth="1"/>
    <col min="9734" max="9737" width="10.7109375" style="280" customWidth="1"/>
    <col min="9738" max="9738" width="3.7109375" style="280" customWidth="1"/>
    <col min="9739" max="9985" width="9.140625" style="280"/>
    <col min="9986" max="9986" width="13.7109375" style="280" customWidth="1"/>
    <col min="9987" max="9987" width="42.7109375" style="280" bestFit="1" customWidth="1"/>
    <col min="9988" max="9988" width="8.7109375" style="280" customWidth="1"/>
    <col min="9989" max="9989" width="9.85546875" style="280" customWidth="1"/>
    <col min="9990" max="9993" width="10.7109375" style="280" customWidth="1"/>
    <col min="9994" max="9994" width="3.7109375" style="280" customWidth="1"/>
    <col min="9995" max="10241" width="9.140625" style="280"/>
    <col min="10242" max="10242" width="13.7109375" style="280" customWidth="1"/>
    <col min="10243" max="10243" width="42.7109375" style="280" bestFit="1" customWidth="1"/>
    <col min="10244" max="10244" width="8.7109375" style="280" customWidth="1"/>
    <col min="10245" max="10245" width="9.85546875" style="280" customWidth="1"/>
    <col min="10246" max="10249" width="10.7109375" style="280" customWidth="1"/>
    <col min="10250" max="10250" width="3.7109375" style="280" customWidth="1"/>
    <col min="10251" max="10497" width="9.140625" style="280"/>
    <col min="10498" max="10498" width="13.7109375" style="280" customWidth="1"/>
    <col min="10499" max="10499" width="42.7109375" style="280" bestFit="1" customWidth="1"/>
    <col min="10500" max="10500" width="8.7109375" style="280" customWidth="1"/>
    <col min="10501" max="10501" width="9.85546875" style="280" customWidth="1"/>
    <col min="10502" max="10505" width="10.7109375" style="280" customWidth="1"/>
    <col min="10506" max="10506" width="3.7109375" style="280" customWidth="1"/>
    <col min="10507" max="10753" width="9.140625" style="280"/>
    <col min="10754" max="10754" width="13.7109375" style="280" customWidth="1"/>
    <col min="10755" max="10755" width="42.7109375" style="280" bestFit="1" customWidth="1"/>
    <col min="10756" max="10756" width="8.7109375" style="280" customWidth="1"/>
    <col min="10757" max="10757" width="9.85546875" style="280" customWidth="1"/>
    <col min="10758" max="10761" width="10.7109375" style="280" customWidth="1"/>
    <col min="10762" max="10762" width="3.7109375" style="280" customWidth="1"/>
    <col min="10763" max="11009" width="9.140625" style="280"/>
    <col min="11010" max="11010" width="13.7109375" style="280" customWidth="1"/>
    <col min="11011" max="11011" width="42.7109375" style="280" bestFit="1" customWidth="1"/>
    <col min="11012" max="11012" width="8.7109375" style="280" customWidth="1"/>
    <col min="11013" max="11013" width="9.85546875" style="280" customWidth="1"/>
    <col min="11014" max="11017" width="10.7109375" style="280" customWidth="1"/>
    <col min="11018" max="11018" width="3.7109375" style="280" customWidth="1"/>
    <col min="11019" max="11265" width="9.140625" style="280"/>
    <col min="11266" max="11266" width="13.7109375" style="280" customWidth="1"/>
    <col min="11267" max="11267" width="42.7109375" style="280" bestFit="1" customWidth="1"/>
    <col min="11268" max="11268" width="8.7109375" style="280" customWidth="1"/>
    <col min="11269" max="11269" width="9.85546875" style="280" customWidth="1"/>
    <col min="11270" max="11273" width="10.7109375" style="280" customWidth="1"/>
    <col min="11274" max="11274" width="3.7109375" style="280" customWidth="1"/>
    <col min="11275" max="11521" width="9.140625" style="280"/>
    <col min="11522" max="11522" width="13.7109375" style="280" customWidth="1"/>
    <col min="11523" max="11523" width="42.7109375" style="280" bestFit="1" customWidth="1"/>
    <col min="11524" max="11524" width="8.7109375" style="280" customWidth="1"/>
    <col min="11525" max="11525" width="9.85546875" style="280" customWidth="1"/>
    <col min="11526" max="11529" width="10.7109375" style="280" customWidth="1"/>
    <col min="11530" max="11530" width="3.7109375" style="280" customWidth="1"/>
    <col min="11531" max="11777" width="9.140625" style="280"/>
    <col min="11778" max="11778" width="13.7109375" style="280" customWidth="1"/>
    <col min="11779" max="11779" width="42.7109375" style="280" bestFit="1" customWidth="1"/>
    <col min="11780" max="11780" width="8.7109375" style="280" customWidth="1"/>
    <col min="11781" max="11781" width="9.85546875" style="280" customWidth="1"/>
    <col min="11782" max="11785" width="10.7109375" style="280" customWidth="1"/>
    <col min="11786" max="11786" width="3.7109375" style="280" customWidth="1"/>
    <col min="11787" max="12033" width="9.140625" style="280"/>
    <col min="12034" max="12034" width="13.7109375" style="280" customWidth="1"/>
    <col min="12035" max="12035" width="42.7109375" style="280" bestFit="1" customWidth="1"/>
    <col min="12036" max="12036" width="8.7109375" style="280" customWidth="1"/>
    <col min="12037" max="12037" width="9.85546875" style="280" customWidth="1"/>
    <col min="12038" max="12041" width="10.7109375" style="280" customWidth="1"/>
    <col min="12042" max="12042" width="3.7109375" style="280" customWidth="1"/>
    <col min="12043" max="12289" width="9.140625" style="280"/>
    <col min="12290" max="12290" width="13.7109375" style="280" customWidth="1"/>
    <col min="12291" max="12291" width="42.7109375" style="280" bestFit="1" customWidth="1"/>
    <col min="12292" max="12292" width="8.7109375" style="280" customWidth="1"/>
    <col min="12293" max="12293" width="9.85546875" style="280" customWidth="1"/>
    <col min="12294" max="12297" width="10.7109375" style="280" customWidth="1"/>
    <col min="12298" max="12298" width="3.7109375" style="280" customWidth="1"/>
    <col min="12299" max="12545" width="9.140625" style="280"/>
    <col min="12546" max="12546" width="13.7109375" style="280" customWidth="1"/>
    <col min="12547" max="12547" width="42.7109375" style="280" bestFit="1" customWidth="1"/>
    <col min="12548" max="12548" width="8.7109375" style="280" customWidth="1"/>
    <col min="12549" max="12549" width="9.85546875" style="280" customWidth="1"/>
    <col min="12550" max="12553" width="10.7109375" style="280" customWidth="1"/>
    <col min="12554" max="12554" width="3.7109375" style="280" customWidth="1"/>
    <col min="12555" max="12801" width="9.140625" style="280"/>
    <col min="12802" max="12802" width="13.7109375" style="280" customWidth="1"/>
    <col min="12803" max="12803" width="42.7109375" style="280" bestFit="1" customWidth="1"/>
    <col min="12804" max="12804" width="8.7109375" style="280" customWidth="1"/>
    <col min="12805" max="12805" width="9.85546875" style="280" customWidth="1"/>
    <col min="12806" max="12809" width="10.7109375" style="280" customWidth="1"/>
    <col min="12810" max="12810" width="3.7109375" style="280" customWidth="1"/>
    <col min="12811" max="13057" width="9.140625" style="280"/>
    <col min="13058" max="13058" width="13.7109375" style="280" customWidth="1"/>
    <col min="13059" max="13059" width="42.7109375" style="280" bestFit="1" customWidth="1"/>
    <col min="13060" max="13060" width="8.7109375" style="280" customWidth="1"/>
    <col min="13061" max="13061" width="9.85546875" style="280" customWidth="1"/>
    <col min="13062" max="13065" width="10.7109375" style="280" customWidth="1"/>
    <col min="13066" max="13066" width="3.7109375" style="280" customWidth="1"/>
    <col min="13067" max="13313" width="9.140625" style="280"/>
    <col min="13314" max="13314" width="13.7109375" style="280" customWidth="1"/>
    <col min="13315" max="13315" width="42.7109375" style="280" bestFit="1" customWidth="1"/>
    <col min="13316" max="13316" width="8.7109375" style="280" customWidth="1"/>
    <col min="13317" max="13317" width="9.85546875" style="280" customWidth="1"/>
    <col min="13318" max="13321" width="10.7109375" style="280" customWidth="1"/>
    <col min="13322" max="13322" width="3.7109375" style="280" customWidth="1"/>
    <col min="13323" max="13569" width="9.140625" style="280"/>
    <col min="13570" max="13570" width="13.7109375" style="280" customWidth="1"/>
    <col min="13571" max="13571" width="42.7109375" style="280" bestFit="1" customWidth="1"/>
    <col min="13572" max="13572" width="8.7109375" style="280" customWidth="1"/>
    <col min="13573" max="13573" width="9.85546875" style="280" customWidth="1"/>
    <col min="13574" max="13577" width="10.7109375" style="280" customWidth="1"/>
    <col min="13578" max="13578" width="3.7109375" style="280" customWidth="1"/>
    <col min="13579" max="13825" width="9.140625" style="280"/>
    <col min="13826" max="13826" width="13.7109375" style="280" customWidth="1"/>
    <col min="13827" max="13827" width="42.7109375" style="280" bestFit="1" customWidth="1"/>
    <col min="13828" max="13828" width="8.7109375" style="280" customWidth="1"/>
    <col min="13829" max="13829" width="9.85546875" style="280" customWidth="1"/>
    <col min="13830" max="13833" width="10.7109375" style="280" customWidth="1"/>
    <col min="13834" max="13834" width="3.7109375" style="280" customWidth="1"/>
    <col min="13835" max="14081" width="9.140625" style="280"/>
    <col min="14082" max="14082" width="13.7109375" style="280" customWidth="1"/>
    <col min="14083" max="14083" width="42.7109375" style="280" bestFit="1" customWidth="1"/>
    <col min="14084" max="14084" width="8.7109375" style="280" customWidth="1"/>
    <col min="14085" max="14085" width="9.85546875" style="280" customWidth="1"/>
    <col min="14086" max="14089" width="10.7109375" style="280" customWidth="1"/>
    <col min="14090" max="14090" width="3.7109375" style="280" customWidth="1"/>
    <col min="14091" max="14337" width="9.140625" style="280"/>
    <col min="14338" max="14338" width="13.7109375" style="280" customWidth="1"/>
    <col min="14339" max="14339" width="42.7109375" style="280" bestFit="1" customWidth="1"/>
    <col min="14340" max="14340" width="8.7109375" style="280" customWidth="1"/>
    <col min="14341" max="14341" width="9.85546875" style="280" customWidth="1"/>
    <col min="14342" max="14345" width="10.7109375" style="280" customWidth="1"/>
    <col min="14346" max="14346" width="3.7109375" style="280" customWidth="1"/>
    <col min="14347" max="14593" width="9.140625" style="280"/>
    <col min="14594" max="14594" width="13.7109375" style="280" customWidth="1"/>
    <col min="14595" max="14595" width="42.7109375" style="280" bestFit="1" customWidth="1"/>
    <col min="14596" max="14596" width="8.7109375" style="280" customWidth="1"/>
    <col min="14597" max="14597" width="9.85546875" style="280" customWidth="1"/>
    <col min="14598" max="14601" width="10.7109375" style="280" customWidth="1"/>
    <col min="14602" max="14602" width="3.7109375" style="280" customWidth="1"/>
    <col min="14603" max="14849" width="9.140625" style="280"/>
    <col min="14850" max="14850" width="13.7109375" style="280" customWidth="1"/>
    <col min="14851" max="14851" width="42.7109375" style="280" bestFit="1" customWidth="1"/>
    <col min="14852" max="14852" width="8.7109375" style="280" customWidth="1"/>
    <col min="14853" max="14853" width="9.85546875" style="280" customWidth="1"/>
    <col min="14854" max="14857" width="10.7109375" style="280" customWidth="1"/>
    <col min="14858" max="14858" width="3.7109375" style="280" customWidth="1"/>
    <col min="14859" max="15105" width="9.140625" style="280"/>
    <col min="15106" max="15106" width="13.7109375" style="280" customWidth="1"/>
    <col min="15107" max="15107" width="42.7109375" style="280" bestFit="1" customWidth="1"/>
    <col min="15108" max="15108" width="8.7109375" style="280" customWidth="1"/>
    <col min="15109" max="15109" width="9.85546875" style="280" customWidth="1"/>
    <col min="15110" max="15113" width="10.7109375" style="280" customWidth="1"/>
    <col min="15114" max="15114" width="3.7109375" style="280" customWidth="1"/>
    <col min="15115" max="15361" width="9.140625" style="280"/>
    <col min="15362" max="15362" width="13.7109375" style="280" customWidth="1"/>
    <col min="15363" max="15363" width="42.7109375" style="280" bestFit="1" customWidth="1"/>
    <col min="15364" max="15364" width="8.7109375" style="280" customWidth="1"/>
    <col min="15365" max="15365" width="9.85546875" style="280" customWidth="1"/>
    <col min="15366" max="15369" width="10.7109375" style="280" customWidth="1"/>
    <col min="15370" max="15370" width="3.7109375" style="280" customWidth="1"/>
    <col min="15371" max="15617" width="9.140625" style="280"/>
    <col min="15618" max="15618" width="13.7109375" style="280" customWidth="1"/>
    <col min="15619" max="15619" width="42.7109375" style="280" bestFit="1" customWidth="1"/>
    <col min="15620" max="15620" width="8.7109375" style="280" customWidth="1"/>
    <col min="15621" max="15621" width="9.85546875" style="280" customWidth="1"/>
    <col min="15622" max="15625" width="10.7109375" style="280" customWidth="1"/>
    <col min="15626" max="15626" width="3.7109375" style="280" customWidth="1"/>
    <col min="15627" max="15873" width="9.140625" style="280"/>
    <col min="15874" max="15874" width="13.7109375" style="280" customWidth="1"/>
    <col min="15875" max="15875" width="42.7109375" style="280" bestFit="1" customWidth="1"/>
    <col min="15876" max="15876" width="8.7109375" style="280" customWidth="1"/>
    <col min="15877" max="15877" width="9.85546875" style="280" customWidth="1"/>
    <col min="15878" max="15881" width="10.7109375" style="280" customWidth="1"/>
    <col min="15882" max="15882" width="3.7109375" style="280" customWidth="1"/>
    <col min="15883" max="16129" width="9.140625" style="280"/>
    <col min="16130" max="16130" width="13.7109375" style="280" customWidth="1"/>
    <col min="16131" max="16131" width="42.7109375" style="280" bestFit="1" customWidth="1"/>
    <col min="16132" max="16132" width="8.7109375" style="280" customWidth="1"/>
    <col min="16133" max="16133" width="9.85546875" style="280" customWidth="1"/>
    <col min="16134" max="16137" width="10.7109375" style="280" customWidth="1"/>
    <col min="16138" max="16138" width="3.7109375" style="280" customWidth="1"/>
    <col min="16139" max="16384" width="9.140625" style="280"/>
  </cols>
  <sheetData>
    <row r="1" spans="2:11" ht="15.75" thickBot="1" x14ac:dyDescent="0.3">
      <c r="C1" s="3"/>
      <c r="D1" s="4"/>
    </row>
    <row r="2" spans="2:11" x14ac:dyDescent="0.25">
      <c r="B2" s="376" t="s">
        <v>179</v>
      </c>
      <c r="C2" s="366" t="s">
        <v>281</v>
      </c>
      <c r="D2" s="378"/>
      <c r="E2" s="378"/>
      <c r="F2" s="379"/>
    </row>
    <row r="3" spans="2:11" ht="15.75" thickBot="1" x14ac:dyDescent="0.3">
      <c r="B3" s="377"/>
      <c r="C3" s="380"/>
      <c r="D3" s="381"/>
      <c r="E3" s="381"/>
      <c r="F3" s="382"/>
    </row>
    <row r="4" spans="2:11" x14ac:dyDescent="0.25">
      <c r="C4" s="380"/>
      <c r="D4" s="381"/>
      <c r="E4" s="381"/>
      <c r="F4" s="382"/>
    </row>
    <row r="5" spans="2:11" x14ac:dyDescent="0.25">
      <c r="C5" s="380"/>
      <c r="D5" s="381"/>
      <c r="E5" s="381"/>
      <c r="F5" s="382"/>
      <c r="K5" s="101"/>
    </row>
    <row r="6" spans="2:11" x14ac:dyDescent="0.25">
      <c r="C6" s="380"/>
      <c r="D6" s="381"/>
      <c r="E6" s="381"/>
      <c r="F6" s="382"/>
    </row>
    <row r="7" spans="2:11" x14ac:dyDescent="0.25">
      <c r="C7" s="380"/>
      <c r="D7" s="381"/>
      <c r="E7" s="381"/>
      <c r="F7" s="382"/>
    </row>
    <row r="8" spans="2:11" x14ac:dyDescent="0.25">
      <c r="C8" s="380"/>
      <c r="D8" s="381"/>
      <c r="E8" s="381"/>
      <c r="F8" s="382"/>
    </row>
    <row r="9" spans="2:11" x14ac:dyDescent="0.25">
      <c r="C9" s="380"/>
      <c r="D9" s="381"/>
      <c r="E9" s="381"/>
      <c r="F9" s="382"/>
    </row>
    <row r="10" spans="2:11" x14ac:dyDescent="0.25">
      <c r="C10" s="380"/>
      <c r="D10" s="381"/>
      <c r="E10" s="381"/>
      <c r="F10" s="382"/>
    </row>
    <row r="11" spans="2:11" x14ac:dyDescent="0.25">
      <c r="C11" s="380"/>
      <c r="D11" s="381"/>
      <c r="E11" s="381"/>
      <c r="F11" s="382"/>
    </row>
    <row r="12" spans="2:11" x14ac:dyDescent="0.25">
      <c r="C12" s="380"/>
      <c r="D12" s="381"/>
      <c r="E12" s="381"/>
      <c r="F12" s="382"/>
    </row>
    <row r="13" spans="2:11" x14ac:dyDescent="0.25">
      <c r="C13" s="383"/>
      <c r="D13" s="384"/>
      <c r="E13" s="384"/>
      <c r="F13" s="385"/>
    </row>
    <row r="14" spans="2:11" ht="15.75" thickBot="1" x14ac:dyDescent="0.3"/>
    <row r="15" spans="2:11" s="8" customFormat="1" ht="13.5" thickBot="1" x14ac:dyDescent="0.25">
      <c r="C15" s="8" t="s">
        <v>0</v>
      </c>
      <c r="D15" s="9"/>
      <c r="E15" s="10"/>
      <c r="F15" s="10"/>
      <c r="G15" s="11" t="s">
        <v>1</v>
      </c>
      <c r="H15" s="12">
        <v>1</v>
      </c>
      <c r="I15" s="10"/>
    </row>
    <row r="16" spans="2:11" ht="15.75" thickBot="1" x14ac:dyDescent="0.3">
      <c r="C16" s="8"/>
      <c r="G16" s="11"/>
      <c r="H16" s="12"/>
    </row>
    <row r="17" spans="2:14" ht="15.75" thickBot="1" x14ac:dyDescent="0.3">
      <c r="C17" s="8"/>
      <c r="G17" s="11"/>
      <c r="H17" s="12"/>
    </row>
    <row r="18" spans="2:14" ht="15.75" thickBot="1" x14ac:dyDescent="0.3"/>
    <row r="19" spans="2:14" s="18" customFormat="1" ht="12.75" x14ac:dyDescent="0.2">
      <c r="B19" s="13" t="s">
        <v>2</v>
      </c>
      <c r="C19" s="14" t="s">
        <v>3</v>
      </c>
      <c r="D19" s="14" t="s">
        <v>4</v>
      </c>
      <c r="E19" s="15" t="s">
        <v>5</v>
      </c>
      <c r="F19" s="16" t="s">
        <v>6</v>
      </c>
      <c r="G19" s="15" t="s">
        <v>6</v>
      </c>
      <c r="H19" s="15" t="s">
        <v>7</v>
      </c>
      <c r="I19" s="15" t="s">
        <v>8</v>
      </c>
    </row>
    <row r="20" spans="2:14" s="18" customFormat="1" ht="33" thickBot="1" x14ac:dyDescent="0.25">
      <c r="B20" s="94" t="s">
        <v>9</v>
      </c>
      <c r="C20" s="20"/>
      <c r="D20" s="20"/>
      <c r="E20" s="21"/>
      <c r="F20" s="22" t="s">
        <v>29</v>
      </c>
      <c r="G20" s="23" t="s">
        <v>30</v>
      </c>
      <c r="H20" s="21"/>
      <c r="I20" s="21"/>
    </row>
    <row r="21" spans="2:14" s="18" customFormat="1" ht="13.5" thickBot="1" x14ac:dyDescent="0.25">
      <c r="B21" s="95"/>
      <c r="C21" s="25" t="s">
        <v>13</v>
      </c>
      <c r="D21" s="26"/>
      <c r="E21" s="27"/>
      <c r="F21" s="27"/>
      <c r="G21" s="27"/>
      <c r="H21" s="27"/>
      <c r="I21" s="29"/>
    </row>
    <row r="22" spans="2:14" s="119" customFormat="1" ht="12.75" x14ac:dyDescent="0.2">
      <c r="B22" s="159"/>
      <c r="C22" s="114"/>
      <c r="D22" s="115"/>
      <c r="E22" s="116"/>
      <c r="F22" s="116"/>
      <c r="G22" s="116"/>
      <c r="H22" s="117"/>
      <c r="I22" s="118"/>
    </row>
    <row r="23" spans="2:14" s="126" customFormat="1" x14ac:dyDescent="0.25">
      <c r="B23" s="121"/>
      <c r="C23" s="121"/>
      <c r="D23" s="122"/>
      <c r="E23" s="123"/>
      <c r="F23" s="123"/>
      <c r="G23" s="123"/>
      <c r="H23" s="124"/>
      <c r="I23" s="125"/>
      <c r="K23" s="39"/>
      <c r="L23" s="40"/>
      <c r="M23" s="127"/>
      <c r="N23" s="127"/>
    </row>
    <row r="24" spans="2:14" x14ac:dyDescent="0.25">
      <c r="B24" s="46"/>
      <c r="C24" s="128"/>
      <c r="D24" s="129"/>
      <c r="E24" s="130"/>
      <c r="F24" s="130"/>
      <c r="G24" s="130"/>
      <c r="H24" s="131"/>
      <c r="I24" s="132"/>
      <c r="K24" s="45"/>
    </row>
    <row r="25" spans="2:14" x14ac:dyDescent="0.25">
      <c r="B25" s="46"/>
      <c r="C25" s="46"/>
      <c r="D25" s="129"/>
      <c r="E25" s="133"/>
      <c r="F25" s="133"/>
      <c r="G25" s="133"/>
      <c r="H25" s="131"/>
      <c r="I25" s="132"/>
      <c r="K25" s="45"/>
    </row>
    <row r="26" spans="2:14" ht="15.75" thickBot="1" x14ac:dyDescent="0.3">
      <c r="B26" s="96"/>
      <c r="C26" s="50"/>
      <c r="D26" s="51"/>
      <c r="E26" s="134"/>
      <c r="F26" s="134"/>
      <c r="G26" s="134"/>
      <c r="H26" s="134"/>
      <c r="I26" s="135"/>
    </row>
    <row r="27" spans="2:14" ht="15.75" thickBot="1" x14ac:dyDescent="0.3">
      <c r="B27" s="97"/>
      <c r="C27" s="56" t="s">
        <v>14</v>
      </c>
      <c r="D27" s="57"/>
      <c r="E27" s="136"/>
      <c r="F27" s="136"/>
      <c r="G27" s="136"/>
      <c r="H27" s="60" t="s">
        <v>15</v>
      </c>
      <c r="I27" s="12">
        <f>SUM(I22:I26)</f>
        <v>0</v>
      </c>
    </row>
    <row r="28" spans="2:14" ht="15.75" thickBot="1" x14ac:dyDescent="0.3">
      <c r="B28" s="97"/>
      <c r="C28" s="50"/>
      <c r="D28" s="61"/>
      <c r="E28" s="137"/>
      <c r="F28" s="137"/>
      <c r="G28" s="137"/>
      <c r="H28" s="137"/>
      <c r="I28" s="138"/>
    </row>
    <row r="29" spans="2:14" ht="15.75" thickBot="1" x14ac:dyDescent="0.3">
      <c r="B29" s="98"/>
      <c r="C29" s="25" t="s">
        <v>16</v>
      </c>
      <c r="D29" s="61"/>
      <c r="E29" s="137"/>
      <c r="F29" s="137"/>
      <c r="G29" s="137"/>
      <c r="H29" s="137"/>
      <c r="I29" s="138"/>
    </row>
    <row r="30" spans="2:14" s="278" customFormat="1" x14ac:dyDescent="0.25">
      <c r="B30" s="99"/>
      <c r="C30" s="67"/>
      <c r="D30" s="68"/>
      <c r="E30" s="139"/>
      <c r="F30" s="139"/>
      <c r="G30" s="139"/>
      <c r="H30" s="139"/>
      <c r="I30" s="140"/>
    </row>
    <row r="31" spans="2:14" s="278" customFormat="1" x14ac:dyDescent="0.25">
      <c r="B31" s="74"/>
      <c r="C31" s="74"/>
      <c r="D31" s="75"/>
      <c r="E31" s="142"/>
      <c r="F31" s="142"/>
      <c r="G31" s="142"/>
      <c r="H31" s="124"/>
      <c r="I31" s="125"/>
    </row>
    <row r="32" spans="2:14" s="278" customFormat="1" x14ac:dyDescent="0.25">
      <c r="B32" s="74"/>
      <c r="C32" s="74"/>
      <c r="D32" s="75"/>
      <c r="E32" s="142"/>
      <c r="F32" s="142"/>
      <c r="G32" s="142"/>
      <c r="H32" s="124"/>
      <c r="I32" s="125"/>
    </row>
    <row r="33" spans="2:11" s="278" customFormat="1" x14ac:dyDescent="0.25">
      <c r="B33" s="74"/>
      <c r="C33" s="74"/>
      <c r="D33" s="75"/>
      <c r="E33" s="142"/>
      <c r="F33" s="142"/>
      <c r="G33" s="142"/>
      <c r="H33" s="142"/>
      <c r="I33" s="125"/>
    </row>
    <row r="34" spans="2:11" s="278" customFormat="1" x14ac:dyDescent="0.25">
      <c r="B34" s="74"/>
      <c r="C34" s="74"/>
      <c r="D34" s="75"/>
      <c r="E34" s="142"/>
      <c r="F34" s="142"/>
      <c r="G34" s="142"/>
      <c r="H34" s="124"/>
      <c r="I34" s="125"/>
    </row>
    <row r="35" spans="2:11" s="278" customFormat="1" x14ac:dyDescent="0.25">
      <c r="B35" s="74"/>
      <c r="C35" s="74"/>
      <c r="D35" s="75"/>
      <c r="E35" s="142"/>
      <c r="F35" s="142"/>
      <c r="G35" s="142"/>
      <c r="H35" s="124"/>
      <c r="I35" s="125"/>
    </row>
    <row r="36" spans="2:11" x14ac:dyDescent="0.25">
      <c r="B36" s="46"/>
      <c r="C36" s="46"/>
      <c r="D36" s="78"/>
      <c r="E36" s="133"/>
      <c r="F36" s="133"/>
      <c r="G36" s="133"/>
      <c r="H36" s="133"/>
      <c r="I36" s="132"/>
    </row>
    <row r="37" spans="2:11" ht="15.75" thickBot="1" x14ac:dyDescent="0.3">
      <c r="B37" s="96"/>
      <c r="C37" s="50"/>
      <c r="D37" s="79"/>
      <c r="E37" s="143"/>
      <c r="F37" s="143"/>
      <c r="G37" s="143"/>
      <c r="H37" s="131"/>
      <c r="I37" s="144"/>
      <c r="K37" s="45"/>
    </row>
    <row r="38" spans="2:11" ht="15.75" thickBot="1" x14ac:dyDescent="0.3">
      <c r="B38" s="97"/>
      <c r="C38" s="56" t="s">
        <v>17</v>
      </c>
      <c r="D38" s="57"/>
      <c r="E38" s="136"/>
      <c r="F38" s="136"/>
      <c r="G38" s="136"/>
      <c r="H38" s="60" t="s">
        <v>15</v>
      </c>
      <c r="I38" s="12">
        <f>SUM(I30:I37)</f>
        <v>0</v>
      </c>
    </row>
    <row r="39" spans="2:11" ht="15.75" thickBot="1" x14ac:dyDescent="0.3">
      <c r="B39" s="97"/>
      <c r="C39" s="50"/>
      <c r="D39" s="61"/>
      <c r="E39" s="137"/>
      <c r="F39" s="137"/>
      <c r="G39" s="137"/>
      <c r="H39" s="137"/>
      <c r="I39" s="138"/>
    </row>
    <row r="40" spans="2:11" ht="15.75" thickBot="1" x14ac:dyDescent="0.3">
      <c r="B40" s="98"/>
      <c r="C40" s="25" t="s">
        <v>18</v>
      </c>
      <c r="D40" s="61"/>
      <c r="E40" s="137"/>
      <c r="F40" s="137"/>
      <c r="G40" s="137"/>
      <c r="H40" s="137"/>
      <c r="I40" s="138"/>
    </row>
    <row r="41" spans="2:11" ht="178.5" x14ac:dyDescent="0.25">
      <c r="B41" s="224" t="str">
        <f>'ANAS 2015'!B4</f>
        <v xml:space="preserve">SIC.04.02.001.3.b </v>
      </c>
      <c r="C41" s="232" t="str">
        <f>'ANAS 2015'!C4</f>
        <v xml:space="preserve">SEGNALE TRIANGOLARE O OTTAGONALE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LATO/DIAMETRO CM 120
-PER OGNI MESE IN PIÙ O FRAZIONE </v>
      </c>
      <c r="D41" s="234" t="str">
        <f>'ANAS 2015'!D4</f>
        <v xml:space="preserve">cad </v>
      </c>
      <c r="E41" s="249">
        <f>'BSIC03.a-3C '!E41</f>
        <v>2</v>
      </c>
      <c r="F41" s="250">
        <f>'ANAS 2015'!E4</f>
        <v>9.0500000000000007</v>
      </c>
      <c r="G41" s="249">
        <f t="shared" ref="G41:G46" si="0">F41/4</f>
        <v>2.2625000000000002</v>
      </c>
      <c r="H41" s="251">
        <f t="shared" ref="H41:H46" si="1">E41/$H$15</f>
        <v>2</v>
      </c>
      <c r="I41" s="252">
        <f t="shared" ref="I41:I46" si="2">H41*G41</f>
        <v>4.5250000000000004</v>
      </c>
      <c r="K41" s="45"/>
    </row>
    <row r="42" spans="2:11" ht="204" x14ac:dyDescent="0.25">
      <c r="B42" s="232" t="str">
        <f>'ANAS 2015'!B10</f>
        <v xml:space="preserve">SIC.04.02.010.2.b </v>
      </c>
      <c r="C42" s="232" t="str">
        <f>'ANAS 2015'!C10</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0,26 A 0,90 MQ DI SUPERFICIE 
-PER OGNI MESE IN PIÙ O FRAZIONE </v>
      </c>
      <c r="D42" s="239" t="str">
        <f>'ANAS 2015'!D10</f>
        <v>mq</v>
      </c>
      <c r="E42" s="253">
        <f>'BSIC03.a-3C '!E42</f>
        <v>0.84</v>
      </c>
      <c r="F42" s="254">
        <f>'ANAS 2015'!E10</f>
        <v>15.26</v>
      </c>
      <c r="G42" s="253">
        <f t="shared" si="0"/>
        <v>3.8149999999999999</v>
      </c>
      <c r="H42" s="255">
        <f t="shared" si="1"/>
        <v>0.84</v>
      </c>
      <c r="I42" s="256">
        <f t="shared" si="2"/>
        <v>3.2045999999999997</v>
      </c>
      <c r="K42" s="45"/>
    </row>
    <row r="43" spans="2:11" ht="178.5" x14ac:dyDescent="0.25">
      <c r="B43" s="224" t="str">
        <f>'ANAS 2015'!B6</f>
        <v xml:space="preserve">SIC.04.02.005.3.b </v>
      </c>
      <c r="C43" s="232" t="str">
        <f>'ANAS 2015'!C6</f>
        <v xml:space="preserve">SEGNALE CIRCOLARE O ROMBOIDALE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DIAMETRO/LATO CM 90 
-PER OGNI MESE IN PIÙ O FRAZIONE </v>
      </c>
      <c r="D43" s="239" t="str">
        <f>'ANAS 2015'!D6</f>
        <v xml:space="preserve">cad </v>
      </c>
      <c r="E43" s="253">
        <f>'BSIC03.a-3C '!E44</f>
        <v>19</v>
      </c>
      <c r="F43" s="254">
        <f>'ANAS 2015'!E6</f>
        <v>9.1300000000000008</v>
      </c>
      <c r="G43" s="253">
        <f t="shared" si="0"/>
        <v>2.2825000000000002</v>
      </c>
      <c r="H43" s="255">
        <f t="shared" si="1"/>
        <v>19</v>
      </c>
      <c r="I43" s="256">
        <f t="shared" si="2"/>
        <v>43.367500000000007</v>
      </c>
      <c r="K43" s="45"/>
    </row>
    <row r="44" spans="2:11" ht="204" x14ac:dyDescent="0.25">
      <c r="B44" s="224" t="str">
        <f>'ANAS 2015'!B12</f>
        <v xml:space="preserve">SIC.04.02.010.3.b </v>
      </c>
      <c r="C44" s="232" t="str">
        <f>'ANAS 2015'!C12</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0,91 A 3,00 MQ DI SUPERFICIE 
-PER OGNI MESE IN PIÙ O FRAZIONE </v>
      </c>
      <c r="D44" s="239" t="str">
        <f>'ANAS 2015'!D12</f>
        <v>mq</v>
      </c>
      <c r="E44" s="253">
        <f>'BSIC03.a-3C '!E45</f>
        <v>9.7200000000000006</v>
      </c>
      <c r="F44" s="254">
        <f>'ANAS 2015'!E12</f>
        <v>15.59</v>
      </c>
      <c r="G44" s="253">
        <f t="shared" si="0"/>
        <v>3.8975</v>
      </c>
      <c r="H44" s="255">
        <f t="shared" si="1"/>
        <v>9.7200000000000006</v>
      </c>
      <c r="I44" s="256">
        <f t="shared" si="2"/>
        <v>37.883700000000005</v>
      </c>
      <c r="K44" s="45"/>
    </row>
    <row r="45" spans="2:11" ht="204" x14ac:dyDescent="0.25">
      <c r="B45" s="224" t="str">
        <f>'ANAS 2015'!B10</f>
        <v xml:space="preserve">SIC.04.02.010.2.b </v>
      </c>
      <c r="C45" s="232" t="str">
        <f>'ANAS 2015'!C10</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0,26 A 0,90 MQ DI SUPERFICIE 
-PER OGNI MESE IN PIÙ O FRAZIONE </v>
      </c>
      <c r="D45" s="239" t="str">
        <f>'ANAS 2015'!D10</f>
        <v>mq</v>
      </c>
      <c r="E45" s="253">
        <f>'BSIC03.a-3C '!E46</f>
        <v>2.52</v>
      </c>
      <c r="F45" s="254">
        <f>'ANAS 2015'!E10</f>
        <v>15.26</v>
      </c>
      <c r="G45" s="253">
        <f t="shared" si="0"/>
        <v>3.8149999999999999</v>
      </c>
      <c r="H45" s="255">
        <f t="shared" ref="H45" si="3">E45/$H$15</f>
        <v>2.52</v>
      </c>
      <c r="I45" s="256">
        <f t="shared" ref="I45" si="4">H45*G45</f>
        <v>9.6137999999999995</v>
      </c>
      <c r="K45" s="45"/>
    </row>
    <row r="46" spans="2:11" ht="78" thickBot="1" x14ac:dyDescent="0.3">
      <c r="B46" s="111" t="str">
        <f>' CPT 2012 agg.2014'!B3</f>
        <v>S.1.01.1.9.c</v>
      </c>
      <c r="C46" s="111" t="str">
        <f>' CPT 2012 agg.2014'!C3</f>
        <v>Delimitazione provvisoria di zone di lavoro realizzata mediante transenne modulari costituite da struttura principale in tubolare di ferro, diametro 33 mm, e barre verticali in tondino, diametro 8 mm, entrambe zincate a caldo, dotate di ganci e attacchi per il collegamento continuo degli elementi senza vincoli di orientamento. Nolo per ogni mese o frazione.
Modulo di altezza pari a 1110 mm e lunghezza pari a 2000 mm con pannello a strisce alternate oblique bianche e rosse, rifrangenti in classe i.</v>
      </c>
      <c r="D46" s="239" t="str">
        <f>' CPT 2012 agg.2014'!D3</f>
        <v xml:space="preserve">cad </v>
      </c>
      <c r="E46" s="240">
        <v>0</v>
      </c>
      <c r="F46" s="254">
        <f>' CPT 2012 agg.2014'!E3</f>
        <v>2.16</v>
      </c>
      <c r="G46" s="253">
        <f t="shared" si="0"/>
        <v>0.54</v>
      </c>
      <c r="H46" s="255">
        <f t="shared" si="1"/>
        <v>0</v>
      </c>
      <c r="I46" s="256">
        <f t="shared" si="2"/>
        <v>0</v>
      </c>
      <c r="K46" s="45"/>
    </row>
    <row r="47" spans="2:11" ht="15.75" thickBot="1" x14ac:dyDescent="0.3">
      <c r="B47" s="97"/>
      <c r="C47" s="56" t="s">
        <v>22</v>
      </c>
      <c r="D47" s="57"/>
      <c r="E47" s="136"/>
      <c r="F47" s="136"/>
      <c r="G47" s="136"/>
      <c r="H47" s="60" t="s">
        <v>15</v>
      </c>
      <c r="I47" s="12">
        <f>SUM(I41:I46)</f>
        <v>98.594600000000014</v>
      </c>
    </row>
    <row r="48" spans="2:11" ht="15.75" thickBot="1" x14ac:dyDescent="0.3">
      <c r="C48" s="87"/>
      <c r="D48" s="88"/>
      <c r="E48" s="147"/>
      <c r="F48" s="147"/>
      <c r="G48" s="147"/>
      <c r="H48" s="148"/>
      <c r="I48" s="148"/>
    </row>
    <row r="49" spans="2:11" ht="15.75" thickBot="1" x14ac:dyDescent="0.3">
      <c r="C49" s="91"/>
      <c r="D49" s="91"/>
      <c r="E49" s="91"/>
      <c r="F49" s="91"/>
      <c r="G49" s="91" t="s">
        <v>23</v>
      </c>
      <c r="H49" s="92" t="s">
        <v>24</v>
      </c>
      <c r="I49" s="12">
        <f>I47+I38+I27</f>
        <v>98.594600000000014</v>
      </c>
    </row>
    <row r="51" spans="2:11" x14ac:dyDescent="0.25">
      <c r="B51" s="150" t="s">
        <v>25</v>
      </c>
      <c r="C51" s="151"/>
      <c r="D51" s="152"/>
      <c r="E51" s="153"/>
      <c r="F51" s="153"/>
      <c r="G51" s="153"/>
      <c r="H51" s="153"/>
      <c r="I51" s="153"/>
      <c r="J51" s="153"/>
      <c r="K51" s="153"/>
    </row>
    <row r="52" spans="2:11" x14ac:dyDescent="0.25">
      <c r="B52" s="154" t="s">
        <v>26</v>
      </c>
      <c r="C52" s="386" t="s">
        <v>159</v>
      </c>
      <c r="D52" s="386"/>
      <c r="E52" s="386"/>
      <c r="F52" s="386"/>
      <c r="G52" s="386"/>
      <c r="H52" s="386"/>
      <c r="I52" s="386"/>
      <c r="J52" s="386"/>
      <c r="K52" s="386"/>
    </row>
    <row r="53" spans="2:11" ht="31.5" customHeight="1" x14ac:dyDescent="0.25">
      <c r="B53" s="154" t="s">
        <v>27</v>
      </c>
      <c r="C53" s="386" t="s">
        <v>161</v>
      </c>
      <c r="D53" s="386"/>
      <c r="E53" s="386"/>
      <c r="F53" s="386"/>
      <c r="G53" s="386"/>
      <c r="H53" s="386"/>
      <c r="I53" s="386"/>
      <c r="J53" s="279"/>
      <c r="K53" s="279"/>
    </row>
  </sheetData>
  <mergeCells count="4">
    <mergeCell ref="B2:B3"/>
    <mergeCell ref="C2:F13"/>
    <mergeCell ref="C52:K52"/>
    <mergeCell ref="C53:I53"/>
  </mergeCells>
  <pageMargins left="0.7" right="0.7" top="0.75" bottom="0.75" header="0.3" footer="0.3"/>
  <pageSetup paperSize="9" scale="54" orientation="portrait" r:id="rId1"/>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B1:M45"/>
  <sheetViews>
    <sheetView view="pageBreakPreview" zoomScale="85" zoomScaleNormal="70" zoomScaleSheetLayoutView="85" workbookViewId="0">
      <selection activeCell="C50" sqref="C50"/>
    </sheetView>
  </sheetViews>
  <sheetFormatPr defaultRowHeight="15" x14ac:dyDescent="0.25"/>
  <cols>
    <col min="1" max="1" width="3.7109375" style="280" customWidth="1"/>
    <col min="2" max="2" width="15.7109375" style="280" customWidth="1"/>
    <col min="3" max="3" width="80.7109375" style="280" customWidth="1"/>
    <col min="4" max="4" width="8.7109375" style="6" customWidth="1"/>
    <col min="5" max="5" width="8.7109375" style="112" customWidth="1"/>
    <col min="6" max="8" width="10.7109375" style="112" customWidth="1"/>
    <col min="9" max="9" width="3.7109375" style="280" customWidth="1"/>
    <col min="10" max="10" width="9.42578125" style="280" bestFit="1" customWidth="1"/>
    <col min="11" max="257" width="9.140625" style="280"/>
    <col min="258" max="258" width="13.7109375" style="280" customWidth="1"/>
    <col min="259" max="259" width="42.7109375" style="280" bestFit="1" customWidth="1"/>
    <col min="260" max="261" width="8.7109375" style="280" customWidth="1"/>
    <col min="262" max="264" width="10.7109375" style="280" customWidth="1"/>
    <col min="265" max="265" width="3.7109375" style="280" customWidth="1"/>
    <col min="266" max="266" width="9.42578125" style="280" bestFit="1" customWidth="1"/>
    <col min="267" max="513" width="9.140625" style="280"/>
    <col min="514" max="514" width="13.7109375" style="280" customWidth="1"/>
    <col min="515" max="515" width="42.7109375" style="280" bestFit="1" customWidth="1"/>
    <col min="516" max="517" width="8.7109375" style="280" customWidth="1"/>
    <col min="518" max="520" width="10.7109375" style="280" customWidth="1"/>
    <col min="521" max="521" width="3.7109375" style="280" customWidth="1"/>
    <col min="522" max="522" width="9.42578125" style="280" bestFit="1" customWidth="1"/>
    <col min="523" max="769" width="9.140625" style="280"/>
    <col min="770" max="770" width="13.7109375" style="280" customWidth="1"/>
    <col min="771" max="771" width="42.7109375" style="280" bestFit="1" customWidth="1"/>
    <col min="772" max="773" width="8.7109375" style="280" customWidth="1"/>
    <col min="774" max="776" width="10.7109375" style="280" customWidth="1"/>
    <col min="777" max="777" width="3.7109375" style="280" customWidth="1"/>
    <col min="778" max="778" width="9.42578125" style="280" bestFit="1" customWidth="1"/>
    <col min="779" max="1025" width="9.140625" style="280"/>
    <col min="1026" max="1026" width="13.7109375" style="280" customWidth="1"/>
    <col min="1027" max="1027" width="42.7109375" style="280" bestFit="1" customWidth="1"/>
    <col min="1028" max="1029" width="8.7109375" style="280" customWidth="1"/>
    <col min="1030" max="1032" width="10.7109375" style="280" customWidth="1"/>
    <col min="1033" max="1033" width="3.7109375" style="280" customWidth="1"/>
    <col min="1034" max="1034" width="9.42578125" style="280" bestFit="1" customWidth="1"/>
    <col min="1035" max="1281" width="9.140625" style="280"/>
    <col min="1282" max="1282" width="13.7109375" style="280" customWidth="1"/>
    <col min="1283" max="1283" width="42.7109375" style="280" bestFit="1" customWidth="1"/>
    <col min="1284" max="1285" width="8.7109375" style="280" customWidth="1"/>
    <col min="1286" max="1288" width="10.7109375" style="280" customWidth="1"/>
    <col min="1289" max="1289" width="3.7109375" style="280" customWidth="1"/>
    <col min="1290" max="1290" width="9.42578125" style="280" bestFit="1" customWidth="1"/>
    <col min="1291" max="1537" width="9.140625" style="280"/>
    <col min="1538" max="1538" width="13.7109375" style="280" customWidth="1"/>
    <col min="1539" max="1539" width="42.7109375" style="280" bestFit="1" customWidth="1"/>
    <col min="1540" max="1541" width="8.7109375" style="280" customWidth="1"/>
    <col min="1542" max="1544" width="10.7109375" style="280" customWidth="1"/>
    <col min="1545" max="1545" width="3.7109375" style="280" customWidth="1"/>
    <col min="1546" max="1546" width="9.42578125" style="280" bestFit="1" customWidth="1"/>
    <col min="1547" max="1793" width="9.140625" style="280"/>
    <col min="1794" max="1794" width="13.7109375" style="280" customWidth="1"/>
    <col min="1795" max="1795" width="42.7109375" style="280" bestFit="1" customWidth="1"/>
    <col min="1796" max="1797" width="8.7109375" style="280" customWidth="1"/>
    <col min="1798" max="1800" width="10.7109375" style="280" customWidth="1"/>
    <col min="1801" max="1801" width="3.7109375" style="280" customWidth="1"/>
    <col min="1802" max="1802" width="9.42578125" style="280" bestFit="1" customWidth="1"/>
    <col min="1803" max="2049" width="9.140625" style="280"/>
    <col min="2050" max="2050" width="13.7109375" style="280" customWidth="1"/>
    <col min="2051" max="2051" width="42.7109375" style="280" bestFit="1" customWidth="1"/>
    <col min="2052" max="2053" width="8.7109375" style="280" customWidth="1"/>
    <col min="2054" max="2056" width="10.7109375" style="280" customWidth="1"/>
    <col min="2057" max="2057" width="3.7109375" style="280" customWidth="1"/>
    <col min="2058" max="2058" width="9.42578125" style="280" bestFit="1" customWidth="1"/>
    <col min="2059" max="2305" width="9.140625" style="280"/>
    <col min="2306" max="2306" width="13.7109375" style="280" customWidth="1"/>
    <col min="2307" max="2307" width="42.7109375" style="280" bestFit="1" customWidth="1"/>
    <col min="2308" max="2309" width="8.7109375" style="280" customWidth="1"/>
    <col min="2310" max="2312" width="10.7109375" style="280" customWidth="1"/>
    <col min="2313" max="2313" width="3.7109375" style="280" customWidth="1"/>
    <col min="2314" max="2314" width="9.42578125" style="280" bestFit="1" customWidth="1"/>
    <col min="2315" max="2561" width="9.140625" style="280"/>
    <col min="2562" max="2562" width="13.7109375" style="280" customWidth="1"/>
    <col min="2563" max="2563" width="42.7109375" style="280" bestFit="1" customWidth="1"/>
    <col min="2564" max="2565" width="8.7109375" style="280" customWidth="1"/>
    <col min="2566" max="2568" width="10.7109375" style="280" customWidth="1"/>
    <col min="2569" max="2569" width="3.7109375" style="280" customWidth="1"/>
    <col min="2570" max="2570" width="9.42578125" style="280" bestFit="1" customWidth="1"/>
    <col min="2571" max="2817" width="9.140625" style="280"/>
    <col min="2818" max="2818" width="13.7109375" style="280" customWidth="1"/>
    <col min="2819" max="2819" width="42.7109375" style="280" bestFit="1" customWidth="1"/>
    <col min="2820" max="2821" width="8.7109375" style="280" customWidth="1"/>
    <col min="2822" max="2824" width="10.7109375" style="280" customWidth="1"/>
    <col min="2825" max="2825" width="3.7109375" style="280" customWidth="1"/>
    <col min="2826" max="2826" width="9.42578125" style="280" bestFit="1" customWidth="1"/>
    <col min="2827" max="3073" width="9.140625" style="280"/>
    <col min="3074" max="3074" width="13.7109375" style="280" customWidth="1"/>
    <col min="3075" max="3075" width="42.7109375" style="280" bestFit="1" customWidth="1"/>
    <col min="3076" max="3077" width="8.7109375" style="280" customWidth="1"/>
    <col min="3078" max="3080" width="10.7109375" style="280" customWidth="1"/>
    <col min="3081" max="3081" width="3.7109375" style="280" customWidth="1"/>
    <col min="3082" max="3082" width="9.42578125" style="280" bestFit="1" customWidth="1"/>
    <col min="3083" max="3329" width="9.140625" style="280"/>
    <col min="3330" max="3330" width="13.7109375" style="280" customWidth="1"/>
    <col min="3331" max="3331" width="42.7109375" style="280" bestFit="1" customWidth="1"/>
    <col min="3332" max="3333" width="8.7109375" style="280" customWidth="1"/>
    <col min="3334" max="3336" width="10.7109375" style="280" customWidth="1"/>
    <col min="3337" max="3337" width="3.7109375" style="280" customWidth="1"/>
    <col min="3338" max="3338" width="9.42578125" style="280" bestFit="1" customWidth="1"/>
    <col min="3339" max="3585" width="9.140625" style="280"/>
    <col min="3586" max="3586" width="13.7109375" style="280" customWidth="1"/>
    <col min="3587" max="3587" width="42.7109375" style="280" bestFit="1" customWidth="1"/>
    <col min="3588" max="3589" width="8.7109375" style="280" customWidth="1"/>
    <col min="3590" max="3592" width="10.7109375" style="280" customWidth="1"/>
    <col min="3593" max="3593" width="3.7109375" style="280" customWidth="1"/>
    <col min="3594" max="3594" width="9.42578125" style="280" bestFit="1" customWidth="1"/>
    <col min="3595" max="3841" width="9.140625" style="280"/>
    <col min="3842" max="3842" width="13.7109375" style="280" customWidth="1"/>
    <col min="3843" max="3843" width="42.7109375" style="280" bestFit="1" customWidth="1"/>
    <col min="3844" max="3845" width="8.7109375" style="280" customWidth="1"/>
    <col min="3846" max="3848" width="10.7109375" style="280" customWidth="1"/>
    <col min="3849" max="3849" width="3.7109375" style="280" customWidth="1"/>
    <col min="3850" max="3850" width="9.42578125" style="280" bestFit="1" customWidth="1"/>
    <col min="3851" max="4097" width="9.140625" style="280"/>
    <col min="4098" max="4098" width="13.7109375" style="280" customWidth="1"/>
    <col min="4099" max="4099" width="42.7109375" style="280" bestFit="1" customWidth="1"/>
    <col min="4100" max="4101" width="8.7109375" style="280" customWidth="1"/>
    <col min="4102" max="4104" width="10.7109375" style="280" customWidth="1"/>
    <col min="4105" max="4105" width="3.7109375" style="280" customWidth="1"/>
    <col min="4106" max="4106" width="9.42578125" style="280" bestFit="1" customWidth="1"/>
    <col min="4107" max="4353" width="9.140625" style="280"/>
    <col min="4354" max="4354" width="13.7109375" style="280" customWidth="1"/>
    <col min="4355" max="4355" width="42.7109375" style="280" bestFit="1" customWidth="1"/>
    <col min="4356" max="4357" width="8.7109375" style="280" customWidth="1"/>
    <col min="4358" max="4360" width="10.7109375" style="280" customWidth="1"/>
    <col min="4361" max="4361" width="3.7109375" style="280" customWidth="1"/>
    <col min="4362" max="4362" width="9.42578125" style="280" bestFit="1" customWidth="1"/>
    <col min="4363" max="4609" width="9.140625" style="280"/>
    <col min="4610" max="4610" width="13.7109375" style="280" customWidth="1"/>
    <col min="4611" max="4611" width="42.7109375" style="280" bestFit="1" customWidth="1"/>
    <col min="4612" max="4613" width="8.7109375" style="280" customWidth="1"/>
    <col min="4614" max="4616" width="10.7109375" style="280" customWidth="1"/>
    <col min="4617" max="4617" width="3.7109375" style="280" customWidth="1"/>
    <col min="4618" max="4618" width="9.42578125" style="280" bestFit="1" customWidth="1"/>
    <col min="4619" max="4865" width="9.140625" style="280"/>
    <col min="4866" max="4866" width="13.7109375" style="280" customWidth="1"/>
    <col min="4867" max="4867" width="42.7109375" style="280" bestFit="1" customWidth="1"/>
    <col min="4868" max="4869" width="8.7109375" style="280" customWidth="1"/>
    <col min="4870" max="4872" width="10.7109375" style="280" customWidth="1"/>
    <col min="4873" max="4873" width="3.7109375" style="280" customWidth="1"/>
    <col min="4874" max="4874" width="9.42578125" style="280" bestFit="1" customWidth="1"/>
    <col min="4875" max="5121" width="9.140625" style="280"/>
    <col min="5122" max="5122" width="13.7109375" style="280" customWidth="1"/>
    <col min="5123" max="5123" width="42.7109375" style="280" bestFit="1" customWidth="1"/>
    <col min="5124" max="5125" width="8.7109375" style="280" customWidth="1"/>
    <col min="5126" max="5128" width="10.7109375" style="280" customWidth="1"/>
    <col min="5129" max="5129" width="3.7109375" style="280" customWidth="1"/>
    <col min="5130" max="5130" width="9.42578125" style="280" bestFit="1" customWidth="1"/>
    <col min="5131" max="5377" width="9.140625" style="280"/>
    <col min="5378" max="5378" width="13.7109375" style="280" customWidth="1"/>
    <col min="5379" max="5379" width="42.7109375" style="280" bestFit="1" customWidth="1"/>
    <col min="5380" max="5381" width="8.7109375" style="280" customWidth="1"/>
    <col min="5382" max="5384" width="10.7109375" style="280" customWidth="1"/>
    <col min="5385" max="5385" width="3.7109375" style="280" customWidth="1"/>
    <col min="5386" max="5386" width="9.42578125" style="280" bestFit="1" customWidth="1"/>
    <col min="5387" max="5633" width="9.140625" style="280"/>
    <col min="5634" max="5634" width="13.7109375" style="280" customWidth="1"/>
    <col min="5635" max="5635" width="42.7109375" style="280" bestFit="1" customWidth="1"/>
    <col min="5636" max="5637" width="8.7109375" style="280" customWidth="1"/>
    <col min="5638" max="5640" width="10.7109375" style="280" customWidth="1"/>
    <col min="5641" max="5641" width="3.7109375" style="280" customWidth="1"/>
    <col min="5642" max="5642" width="9.42578125" style="280" bestFit="1" customWidth="1"/>
    <col min="5643" max="5889" width="9.140625" style="280"/>
    <col min="5890" max="5890" width="13.7109375" style="280" customWidth="1"/>
    <col min="5891" max="5891" width="42.7109375" style="280" bestFit="1" customWidth="1"/>
    <col min="5892" max="5893" width="8.7109375" style="280" customWidth="1"/>
    <col min="5894" max="5896" width="10.7109375" style="280" customWidth="1"/>
    <col min="5897" max="5897" width="3.7109375" style="280" customWidth="1"/>
    <col min="5898" max="5898" width="9.42578125" style="280" bestFit="1" customWidth="1"/>
    <col min="5899" max="6145" width="9.140625" style="280"/>
    <col min="6146" max="6146" width="13.7109375" style="280" customWidth="1"/>
    <col min="6147" max="6147" width="42.7109375" style="280" bestFit="1" customWidth="1"/>
    <col min="6148" max="6149" width="8.7109375" style="280" customWidth="1"/>
    <col min="6150" max="6152" width="10.7109375" style="280" customWidth="1"/>
    <col min="6153" max="6153" width="3.7109375" style="280" customWidth="1"/>
    <col min="6154" max="6154" width="9.42578125" style="280" bestFit="1" customWidth="1"/>
    <col min="6155" max="6401" width="9.140625" style="280"/>
    <col min="6402" max="6402" width="13.7109375" style="280" customWidth="1"/>
    <col min="6403" max="6403" width="42.7109375" style="280" bestFit="1" customWidth="1"/>
    <col min="6404" max="6405" width="8.7109375" style="280" customWidth="1"/>
    <col min="6406" max="6408" width="10.7109375" style="280" customWidth="1"/>
    <col min="6409" max="6409" width="3.7109375" style="280" customWidth="1"/>
    <col min="6410" max="6410" width="9.42578125" style="280" bestFit="1" customWidth="1"/>
    <col min="6411" max="6657" width="9.140625" style="280"/>
    <col min="6658" max="6658" width="13.7109375" style="280" customWidth="1"/>
    <col min="6659" max="6659" width="42.7109375" style="280" bestFit="1" customWidth="1"/>
    <col min="6660" max="6661" width="8.7109375" style="280" customWidth="1"/>
    <col min="6662" max="6664" width="10.7109375" style="280" customWidth="1"/>
    <col min="6665" max="6665" width="3.7109375" style="280" customWidth="1"/>
    <col min="6666" max="6666" width="9.42578125" style="280" bestFit="1" customWidth="1"/>
    <col min="6667" max="6913" width="9.140625" style="280"/>
    <col min="6914" max="6914" width="13.7109375" style="280" customWidth="1"/>
    <col min="6915" max="6915" width="42.7109375" style="280" bestFit="1" customWidth="1"/>
    <col min="6916" max="6917" width="8.7109375" style="280" customWidth="1"/>
    <col min="6918" max="6920" width="10.7109375" style="280" customWidth="1"/>
    <col min="6921" max="6921" width="3.7109375" style="280" customWidth="1"/>
    <col min="6922" max="6922" width="9.42578125" style="280" bestFit="1" customWidth="1"/>
    <col min="6923" max="7169" width="9.140625" style="280"/>
    <col min="7170" max="7170" width="13.7109375" style="280" customWidth="1"/>
    <col min="7171" max="7171" width="42.7109375" style="280" bestFit="1" customWidth="1"/>
    <col min="7172" max="7173" width="8.7109375" style="280" customWidth="1"/>
    <col min="7174" max="7176" width="10.7109375" style="280" customWidth="1"/>
    <col min="7177" max="7177" width="3.7109375" style="280" customWidth="1"/>
    <col min="7178" max="7178" width="9.42578125" style="280" bestFit="1" customWidth="1"/>
    <col min="7179" max="7425" width="9.140625" style="280"/>
    <col min="7426" max="7426" width="13.7109375" style="280" customWidth="1"/>
    <col min="7427" max="7427" width="42.7109375" style="280" bestFit="1" customWidth="1"/>
    <col min="7428" max="7429" width="8.7109375" style="280" customWidth="1"/>
    <col min="7430" max="7432" width="10.7109375" style="280" customWidth="1"/>
    <col min="7433" max="7433" width="3.7109375" style="280" customWidth="1"/>
    <col min="7434" max="7434" width="9.42578125" style="280" bestFit="1" customWidth="1"/>
    <col min="7435" max="7681" width="9.140625" style="280"/>
    <col min="7682" max="7682" width="13.7109375" style="280" customWidth="1"/>
    <col min="7683" max="7683" width="42.7109375" style="280" bestFit="1" customWidth="1"/>
    <col min="7684" max="7685" width="8.7109375" style="280" customWidth="1"/>
    <col min="7686" max="7688" width="10.7109375" style="280" customWidth="1"/>
    <col min="7689" max="7689" width="3.7109375" style="280" customWidth="1"/>
    <col min="7690" max="7690" width="9.42578125" style="280" bestFit="1" customWidth="1"/>
    <col min="7691" max="7937" width="9.140625" style="280"/>
    <col min="7938" max="7938" width="13.7109375" style="280" customWidth="1"/>
    <col min="7939" max="7939" width="42.7109375" style="280" bestFit="1" customWidth="1"/>
    <col min="7940" max="7941" width="8.7109375" style="280" customWidth="1"/>
    <col min="7942" max="7944" width="10.7109375" style="280" customWidth="1"/>
    <col min="7945" max="7945" width="3.7109375" style="280" customWidth="1"/>
    <col min="7946" max="7946" width="9.42578125" style="280" bestFit="1" customWidth="1"/>
    <col min="7947" max="8193" width="9.140625" style="280"/>
    <col min="8194" max="8194" width="13.7109375" style="280" customWidth="1"/>
    <col min="8195" max="8195" width="42.7109375" style="280" bestFit="1" customWidth="1"/>
    <col min="8196" max="8197" width="8.7109375" style="280" customWidth="1"/>
    <col min="8198" max="8200" width="10.7109375" style="280" customWidth="1"/>
    <col min="8201" max="8201" width="3.7109375" style="280" customWidth="1"/>
    <col min="8202" max="8202" width="9.42578125" style="280" bestFit="1" customWidth="1"/>
    <col min="8203" max="8449" width="9.140625" style="280"/>
    <col min="8450" max="8450" width="13.7109375" style="280" customWidth="1"/>
    <col min="8451" max="8451" width="42.7109375" style="280" bestFit="1" customWidth="1"/>
    <col min="8452" max="8453" width="8.7109375" style="280" customWidth="1"/>
    <col min="8454" max="8456" width="10.7109375" style="280" customWidth="1"/>
    <col min="8457" max="8457" width="3.7109375" style="280" customWidth="1"/>
    <col min="8458" max="8458" width="9.42578125" style="280" bestFit="1" customWidth="1"/>
    <col min="8459" max="8705" width="9.140625" style="280"/>
    <col min="8706" max="8706" width="13.7109375" style="280" customWidth="1"/>
    <col min="8707" max="8707" width="42.7109375" style="280" bestFit="1" customWidth="1"/>
    <col min="8708" max="8709" width="8.7109375" style="280" customWidth="1"/>
    <col min="8710" max="8712" width="10.7109375" style="280" customWidth="1"/>
    <col min="8713" max="8713" width="3.7109375" style="280" customWidth="1"/>
    <col min="8714" max="8714" width="9.42578125" style="280" bestFit="1" customWidth="1"/>
    <col min="8715" max="8961" width="9.140625" style="280"/>
    <col min="8962" max="8962" width="13.7109375" style="280" customWidth="1"/>
    <col min="8963" max="8963" width="42.7109375" style="280" bestFit="1" customWidth="1"/>
    <col min="8964" max="8965" width="8.7109375" style="280" customWidth="1"/>
    <col min="8966" max="8968" width="10.7109375" style="280" customWidth="1"/>
    <col min="8969" max="8969" width="3.7109375" style="280" customWidth="1"/>
    <col min="8970" max="8970" width="9.42578125" style="280" bestFit="1" customWidth="1"/>
    <col min="8971" max="9217" width="9.140625" style="280"/>
    <col min="9218" max="9218" width="13.7109375" style="280" customWidth="1"/>
    <col min="9219" max="9219" width="42.7109375" style="280" bestFit="1" customWidth="1"/>
    <col min="9220" max="9221" width="8.7109375" style="280" customWidth="1"/>
    <col min="9222" max="9224" width="10.7109375" style="280" customWidth="1"/>
    <col min="9225" max="9225" width="3.7109375" style="280" customWidth="1"/>
    <col min="9226" max="9226" width="9.42578125" style="280" bestFit="1" customWidth="1"/>
    <col min="9227" max="9473" width="9.140625" style="280"/>
    <col min="9474" max="9474" width="13.7109375" style="280" customWidth="1"/>
    <col min="9475" max="9475" width="42.7109375" style="280" bestFit="1" customWidth="1"/>
    <col min="9476" max="9477" width="8.7109375" style="280" customWidth="1"/>
    <col min="9478" max="9480" width="10.7109375" style="280" customWidth="1"/>
    <col min="9481" max="9481" width="3.7109375" style="280" customWidth="1"/>
    <col min="9482" max="9482" width="9.42578125" style="280" bestFit="1" customWidth="1"/>
    <col min="9483" max="9729" width="9.140625" style="280"/>
    <col min="9730" max="9730" width="13.7109375" style="280" customWidth="1"/>
    <col min="9731" max="9731" width="42.7109375" style="280" bestFit="1" customWidth="1"/>
    <col min="9732" max="9733" width="8.7109375" style="280" customWidth="1"/>
    <col min="9734" max="9736" width="10.7109375" style="280" customWidth="1"/>
    <col min="9737" max="9737" width="3.7109375" style="280" customWidth="1"/>
    <col min="9738" max="9738" width="9.42578125" style="280" bestFit="1" customWidth="1"/>
    <col min="9739" max="9985" width="9.140625" style="280"/>
    <col min="9986" max="9986" width="13.7109375" style="280" customWidth="1"/>
    <col min="9987" max="9987" width="42.7109375" style="280" bestFit="1" customWidth="1"/>
    <col min="9988" max="9989" width="8.7109375" style="280" customWidth="1"/>
    <col min="9990" max="9992" width="10.7109375" style="280" customWidth="1"/>
    <col min="9993" max="9993" width="3.7109375" style="280" customWidth="1"/>
    <col min="9994" max="9994" width="9.42578125" style="280" bestFit="1" customWidth="1"/>
    <col min="9995" max="10241" width="9.140625" style="280"/>
    <col min="10242" max="10242" width="13.7109375" style="280" customWidth="1"/>
    <col min="10243" max="10243" width="42.7109375" style="280" bestFit="1" customWidth="1"/>
    <col min="10244" max="10245" width="8.7109375" style="280" customWidth="1"/>
    <col min="10246" max="10248" width="10.7109375" style="280" customWidth="1"/>
    <col min="10249" max="10249" width="3.7109375" style="280" customWidth="1"/>
    <col min="10250" max="10250" width="9.42578125" style="280" bestFit="1" customWidth="1"/>
    <col min="10251" max="10497" width="9.140625" style="280"/>
    <col min="10498" max="10498" width="13.7109375" style="280" customWidth="1"/>
    <col min="10499" max="10499" width="42.7109375" style="280" bestFit="1" customWidth="1"/>
    <col min="10500" max="10501" width="8.7109375" style="280" customWidth="1"/>
    <col min="10502" max="10504" width="10.7109375" style="280" customWidth="1"/>
    <col min="10505" max="10505" width="3.7109375" style="280" customWidth="1"/>
    <col min="10506" max="10506" width="9.42578125" style="280" bestFit="1" customWidth="1"/>
    <col min="10507" max="10753" width="9.140625" style="280"/>
    <col min="10754" max="10754" width="13.7109375" style="280" customWidth="1"/>
    <col min="10755" max="10755" width="42.7109375" style="280" bestFit="1" customWidth="1"/>
    <col min="10756" max="10757" width="8.7109375" style="280" customWidth="1"/>
    <col min="10758" max="10760" width="10.7109375" style="280" customWidth="1"/>
    <col min="10761" max="10761" width="3.7109375" style="280" customWidth="1"/>
    <col min="10762" max="10762" width="9.42578125" style="280" bestFit="1" customWidth="1"/>
    <col min="10763" max="11009" width="9.140625" style="280"/>
    <col min="11010" max="11010" width="13.7109375" style="280" customWidth="1"/>
    <col min="11011" max="11011" width="42.7109375" style="280" bestFit="1" customWidth="1"/>
    <col min="11012" max="11013" width="8.7109375" style="280" customWidth="1"/>
    <col min="11014" max="11016" width="10.7109375" style="280" customWidth="1"/>
    <col min="11017" max="11017" width="3.7109375" style="280" customWidth="1"/>
    <col min="11018" max="11018" width="9.42578125" style="280" bestFit="1" customWidth="1"/>
    <col min="11019" max="11265" width="9.140625" style="280"/>
    <col min="11266" max="11266" width="13.7109375" style="280" customWidth="1"/>
    <col min="11267" max="11267" width="42.7109375" style="280" bestFit="1" customWidth="1"/>
    <col min="11268" max="11269" width="8.7109375" style="280" customWidth="1"/>
    <col min="11270" max="11272" width="10.7109375" style="280" customWidth="1"/>
    <col min="11273" max="11273" width="3.7109375" style="280" customWidth="1"/>
    <col min="11274" max="11274" width="9.42578125" style="280" bestFit="1" customWidth="1"/>
    <col min="11275" max="11521" width="9.140625" style="280"/>
    <col min="11522" max="11522" width="13.7109375" style="280" customWidth="1"/>
    <col min="11523" max="11523" width="42.7109375" style="280" bestFit="1" customWidth="1"/>
    <col min="11524" max="11525" width="8.7109375" style="280" customWidth="1"/>
    <col min="11526" max="11528" width="10.7109375" style="280" customWidth="1"/>
    <col min="11529" max="11529" width="3.7109375" style="280" customWidth="1"/>
    <col min="11530" max="11530" width="9.42578125" style="280" bestFit="1" customWidth="1"/>
    <col min="11531" max="11777" width="9.140625" style="280"/>
    <col min="11778" max="11778" width="13.7109375" style="280" customWidth="1"/>
    <col min="11779" max="11779" width="42.7109375" style="280" bestFit="1" customWidth="1"/>
    <col min="11780" max="11781" width="8.7109375" style="280" customWidth="1"/>
    <col min="11782" max="11784" width="10.7109375" style="280" customWidth="1"/>
    <col min="11785" max="11785" width="3.7109375" style="280" customWidth="1"/>
    <col min="11786" max="11786" width="9.42578125" style="280" bestFit="1" customWidth="1"/>
    <col min="11787" max="12033" width="9.140625" style="280"/>
    <col min="12034" max="12034" width="13.7109375" style="280" customWidth="1"/>
    <col min="12035" max="12035" width="42.7109375" style="280" bestFit="1" customWidth="1"/>
    <col min="12036" max="12037" width="8.7109375" style="280" customWidth="1"/>
    <col min="12038" max="12040" width="10.7109375" style="280" customWidth="1"/>
    <col min="12041" max="12041" width="3.7109375" style="280" customWidth="1"/>
    <col min="12042" max="12042" width="9.42578125" style="280" bestFit="1" customWidth="1"/>
    <col min="12043" max="12289" width="9.140625" style="280"/>
    <col min="12290" max="12290" width="13.7109375" style="280" customWidth="1"/>
    <col min="12291" max="12291" width="42.7109375" style="280" bestFit="1" customWidth="1"/>
    <col min="12292" max="12293" width="8.7109375" style="280" customWidth="1"/>
    <col min="12294" max="12296" width="10.7109375" style="280" customWidth="1"/>
    <col min="12297" max="12297" width="3.7109375" style="280" customWidth="1"/>
    <col min="12298" max="12298" width="9.42578125" style="280" bestFit="1" customWidth="1"/>
    <col min="12299" max="12545" width="9.140625" style="280"/>
    <col min="12546" max="12546" width="13.7109375" style="280" customWidth="1"/>
    <col min="12547" max="12547" width="42.7109375" style="280" bestFit="1" customWidth="1"/>
    <col min="12548" max="12549" width="8.7109375" style="280" customWidth="1"/>
    <col min="12550" max="12552" width="10.7109375" style="280" customWidth="1"/>
    <col min="12553" max="12553" width="3.7109375" style="280" customWidth="1"/>
    <col min="12554" max="12554" width="9.42578125" style="280" bestFit="1" customWidth="1"/>
    <col min="12555" max="12801" width="9.140625" style="280"/>
    <col min="12802" max="12802" width="13.7109375" style="280" customWidth="1"/>
    <col min="12803" max="12803" width="42.7109375" style="280" bestFit="1" customWidth="1"/>
    <col min="12804" max="12805" width="8.7109375" style="280" customWidth="1"/>
    <col min="12806" max="12808" width="10.7109375" style="280" customWidth="1"/>
    <col min="12809" max="12809" width="3.7109375" style="280" customWidth="1"/>
    <col min="12810" max="12810" width="9.42578125" style="280" bestFit="1" customWidth="1"/>
    <col min="12811" max="13057" width="9.140625" style="280"/>
    <col min="13058" max="13058" width="13.7109375" style="280" customWidth="1"/>
    <col min="13059" max="13059" width="42.7109375" style="280" bestFit="1" customWidth="1"/>
    <col min="13060" max="13061" width="8.7109375" style="280" customWidth="1"/>
    <col min="13062" max="13064" width="10.7109375" style="280" customWidth="1"/>
    <col min="13065" max="13065" width="3.7109375" style="280" customWidth="1"/>
    <col min="13066" max="13066" width="9.42578125" style="280" bestFit="1" customWidth="1"/>
    <col min="13067" max="13313" width="9.140625" style="280"/>
    <col min="13314" max="13314" width="13.7109375" style="280" customWidth="1"/>
    <col min="13315" max="13315" width="42.7109375" style="280" bestFit="1" customWidth="1"/>
    <col min="13316" max="13317" width="8.7109375" style="280" customWidth="1"/>
    <col min="13318" max="13320" width="10.7109375" style="280" customWidth="1"/>
    <col min="13321" max="13321" width="3.7109375" style="280" customWidth="1"/>
    <col min="13322" max="13322" width="9.42578125" style="280" bestFit="1" customWidth="1"/>
    <col min="13323" max="13569" width="9.140625" style="280"/>
    <col min="13570" max="13570" width="13.7109375" style="280" customWidth="1"/>
    <col min="13571" max="13571" width="42.7109375" style="280" bestFit="1" customWidth="1"/>
    <col min="13572" max="13573" width="8.7109375" style="280" customWidth="1"/>
    <col min="13574" max="13576" width="10.7109375" style="280" customWidth="1"/>
    <col min="13577" max="13577" width="3.7109375" style="280" customWidth="1"/>
    <col min="13578" max="13578" width="9.42578125" style="280" bestFit="1" customWidth="1"/>
    <col min="13579" max="13825" width="9.140625" style="280"/>
    <col min="13826" max="13826" width="13.7109375" style="280" customWidth="1"/>
    <col min="13827" max="13827" width="42.7109375" style="280" bestFit="1" customWidth="1"/>
    <col min="13828" max="13829" width="8.7109375" style="280" customWidth="1"/>
    <col min="13830" max="13832" width="10.7109375" style="280" customWidth="1"/>
    <col min="13833" max="13833" width="3.7109375" style="280" customWidth="1"/>
    <col min="13834" max="13834" width="9.42578125" style="280" bestFit="1" customWidth="1"/>
    <col min="13835" max="14081" width="9.140625" style="280"/>
    <col min="14082" max="14082" width="13.7109375" style="280" customWidth="1"/>
    <col min="14083" max="14083" width="42.7109375" style="280" bestFit="1" customWidth="1"/>
    <col min="14084" max="14085" width="8.7109375" style="280" customWidth="1"/>
    <col min="14086" max="14088" width="10.7109375" style="280" customWidth="1"/>
    <col min="14089" max="14089" width="3.7109375" style="280" customWidth="1"/>
    <col min="14090" max="14090" width="9.42578125" style="280" bestFit="1" customWidth="1"/>
    <col min="14091" max="14337" width="9.140625" style="280"/>
    <col min="14338" max="14338" width="13.7109375" style="280" customWidth="1"/>
    <col min="14339" max="14339" width="42.7109375" style="280" bestFit="1" customWidth="1"/>
    <col min="14340" max="14341" width="8.7109375" style="280" customWidth="1"/>
    <col min="14342" max="14344" width="10.7109375" style="280" customWidth="1"/>
    <col min="14345" max="14345" width="3.7109375" style="280" customWidth="1"/>
    <col min="14346" max="14346" width="9.42578125" style="280" bestFit="1" customWidth="1"/>
    <col min="14347" max="14593" width="9.140625" style="280"/>
    <col min="14594" max="14594" width="13.7109375" style="280" customWidth="1"/>
    <col min="14595" max="14595" width="42.7109375" style="280" bestFit="1" customWidth="1"/>
    <col min="14596" max="14597" width="8.7109375" style="280" customWidth="1"/>
    <col min="14598" max="14600" width="10.7109375" style="280" customWidth="1"/>
    <col min="14601" max="14601" width="3.7109375" style="280" customWidth="1"/>
    <col min="14602" max="14602" width="9.42578125" style="280" bestFit="1" customWidth="1"/>
    <col min="14603" max="14849" width="9.140625" style="280"/>
    <col min="14850" max="14850" width="13.7109375" style="280" customWidth="1"/>
    <col min="14851" max="14851" width="42.7109375" style="280" bestFit="1" customWidth="1"/>
    <col min="14852" max="14853" width="8.7109375" style="280" customWidth="1"/>
    <col min="14854" max="14856" width="10.7109375" style="280" customWidth="1"/>
    <col min="14857" max="14857" width="3.7109375" style="280" customWidth="1"/>
    <col min="14858" max="14858" width="9.42578125" style="280" bestFit="1" customWidth="1"/>
    <col min="14859" max="15105" width="9.140625" style="280"/>
    <col min="15106" max="15106" width="13.7109375" style="280" customWidth="1"/>
    <col min="15107" max="15107" width="42.7109375" style="280" bestFit="1" customWidth="1"/>
    <col min="15108" max="15109" width="8.7109375" style="280" customWidth="1"/>
    <col min="15110" max="15112" width="10.7109375" style="280" customWidth="1"/>
    <col min="15113" max="15113" width="3.7109375" style="280" customWidth="1"/>
    <col min="15114" max="15114" width="9.42578125" style="280" bestFit="1" customWidth="1"/>
    <col min="15115" max="15361" width="9.140625" style="280"/>
    <col min="15362" max="15362" width="13.7109375" style="280" customWidth="1"/>
    <col min="15363" max="15363" width="42.7109375" style="280" bestFit="1" customWidth="1"/>
    <col min="15364" max="15365" width="8.7109375" style="280" customWidth="1"/>
    <col min="15366" max="15368" width="10.7109375" style="280" customWidth="1"/>
    <col min="15369" max="15369" width="3.7109375" style="280" customWidth="1"/>
    <col min="15370" max="15370" width="9.42578125" style="280" bestFit="1" customWidth="1"/>
    <col min="15371" max="15617" width="9.140625" style="280"/>
    <col min="15618" max="15618" width="13.7109375" style="280" customWidth="1"/>
    <col min="15619" max="15619" width="42.7109375" style="280" bestFit="1" customWidth="1"/>
    <col min="15620" max="15621" width="8.7109375" style="280" customWidth="1"/>
    <col min="15622" max="15624" width="10.7109375" style="280" customWidth="1"/>
    <col min="15625" max="15625" width="3.7109375" style="280" customWidth="1"/>
    <col min="15626" max="15626" width="9.42578125" style="280" bestFit="1" customWidth="1"/>
    <col min="15627" max="15873" width="9.140625" style="280"/>
    <col min="15874" max="15874" width="13.7109375" style="280" customWidth="1"/>
    <col min="15875" max="15875" width="42.7109375" style="280" bestFit="1" customWidth="1"/>
    <col min="15876" max="15877" width="8.7109375" style="280" customWidth="1"/>
    <col min="15878" max="15880" width="10.7109375" style="280" customWidth="1"/>
    <col min="15881" max="15881" width="3.7109375" style="280" customWidth="1"/>
    <col min="15882" max="15882" width="9.42578125" style="280" bestFit="1" customWidth="1"/>
    <col min="15883" max="16129" width="9.140625" style="280"/>
    <col min="16130" max="16130" width="13.7109375" style="280" customWidth="1"/>
    <col min="16131" max="16131" width="42.7109375" style="280" bestFit="1" customWidth="1"/>
    <col min="16132" max="16133" width="8.7109375" style="280" customWidth="1"/>
    <col min="16134" max="16136" width="10.7109375" style="280" customWidth="1"/>
    <col min="16137" max="16137" width="3.7109375" style="280" customWidth="1"/>
    <col min="16138" max="16138" width="9.42578125" style="280" bestFit="1" customWidth="1"/>
    <col min="16139" max="16384" width="9.140625" style="280"/>
  </cols>
  <sheetData>
    <row r="1" spans="2:12" ht="15.75" thickBot="1" x14ac:dyDescent="0.3">
      <c r="C1" s="3"/>
      <c r="D1" s="4"/>
    </row>
    <row r="2" spans="2:12" x14ac:dyDescent="0.25">
      <c r="B2" s="376" t="s">
        <v>180</v>
      </c>
      <c r="C2" s="366" t="s">
        <v>282</v>
      </c>
      <c r="D2" s="378"/>
      <c r="E2" s="378"/>
      <c r="F2" s="379"/>
      <c r="L2" s="101"/>
    </row>
    <row r="3" spans="2:12" ht="15.75" thickBot="1" x14ac:dyDescent="0.3">
      <c r="B3" s="377"/>
      <c r="C3" s="380"/>
      <c r="D3" s="381"/>
      <c r="E3" s="381"/>
      <c r="F3" s="382"/>
    </row>
    <row r="4" spans="2:12" x14ac:dyDescent="0.25">
      <c r="C4" s="380"/>
      <c r="D4" s="381"/>
      <c r="E4" s="381"/>
      <c r="F4" s="382"/>
    </row>
    <row r="5" spans="2:12" x14ac:dyDescent="0.25">
      <c r="C5" s="380"/>
      <c r="D5" s="381"/>
      <c r="E5" s="381"/>
      <c r="F5" s="382"/>
    </row>
    <row r="6" spans="2:12" x14ac:dyDescent="0.25">
      <c r="C6" s="380"/>
      <c r="D6" s="381"/>
      <c r="E6" s="381"/>
      <c r="F6" s="382"/>
    </row>
    <row r="7" spans="2:12" x14ac:dyDescent="0.25">
      <c r="C7" s="380"/>
      <c r="D7" s="381"/>
      <c r="E7" s="381"/>
      <c r="F7" s="382"/>
    </row>
    <row r="8" spans="2:12" x14ac:dyDescent="0.25">
      <c r="C8" s="380"/>
      <c r="D8" s="381"/>
      <c r="E8" s="381"/>
      <c r="F8" s="382"/>
    </row>
    <row r="9" spans="2:12" x14ac:dyDescent="0.25">
      <c r="C9" s="380"/>
      <c r="D9" s="381"/>
      <c r="E9" s="381"/>
      <c r="F9" s="382"/>
    </row>
    <row r="10" spans="2:12" x14ac:dyDescent="0.25">
      <c r="C10" s="380"/>
      <c r="D10" s="381"/>
      <c r="E10" s="381"/>
      <c r="F10" s="382"/>
    </row>
    <row r="11" spans="2:12" x14ac:dyDescent="0.25">
      <c r="C11" s="380"/>
      <c r="D11" s="381"/>
      <c r="E11" s="381"/>
      <c r="F11" s="382"/>
    </row>
    <row r="12" spans="2:12" x14ac:dyDescent="0.25">
      <c r="C12" s="380"/>
      <c r="D12" s="381"/>
      <c r="E12" s="381"/>
      <c r="F12" s="382"/>
    </row>
    <row r="13" spans="2:12" x14ac:dyDescent="0.25">
      <c r="C13" s="383"/>
      <c r="D13" s="384"/>
      <c r="E13" s="384"/>
      <c r="F13" s="385"/>
    </row>
    <row r="14" spans="2:12" ht="15.75" thickBot="1" x14ac:dyDescent="0.3"/>
    <row r="15" spans="2:12" s="8" customFormat="1" ht="13.5" thickBot="1" x14ac:dyDescent="0.25">
      <c r="C15" s="8" t="s">
        <v>0</v>
      </c>
      <c r="D15" s="9"/>
      <c r="E15" s="10"/>
      <c r="F15" s="11" t="s">
        <v>1</v>
      </c>
      <c r="G15" s="12">
        <v>1</v>
      </c>
      <c r="H15" s="10"/>
    </row>
    <row r="16" spans="2:12" ht="15.75" thickBot="1" x14ac:dyDescent="0.3">
      <c r="C16" s="8"/>
      <c r="F16" s="11"/>
      <c r="G16" s="12"/>
    </row>
    <row r="17" spans="2:13" ht="15.75" thickBot="1" x14ac:dyDescent="0.3">
      <c r="C17" s="8"/>
      <c r="F17" s="11"/>
      <c r="G17" s="12"/>
    </row>
    <row r="18" spans="2:13" ht="15.75" thickBot="1" x14ac:dyDescent="0.3"/>
    <row r="19" spans="2:13" s="18" customFormat="1" ht="12.75" x14ac:dyDescent="0.2">
      <c r="B19" s="13" t="s">
        <v>2</v>
      </c>
      <c r="C19" s="14" t="s">
        <v>3</v>
      </c>
      <c r="D19" s="14" t="s">
        <v>4</v>
      </c>
      <c r="E19" s="15" t="s">
        <v>5</v>
      </c>
      <c r="F19" s="15" t="s">
        <v>6</v>
      </c>
      <c r="G19" s="15" t="s">
        <v>7</v>
      </c>
      <c r="H19" s="15" t="s">
        <v>8</v>
      </c>
    </row>
    <row r="20" spans="2:13" s="18" customFormat="1" ht="13.5" thickBot="1" x14ac:dyDescent="0.25">
      <c r="B20" s="19" t="s">
        <v>9</v>
      </c>
      <c r="C20" s="20"/>
      <c r="D20" s="20"/>
      <c r="E20" s="21"/>
      <c r="F20" s="21"/>
      <c r="G20" s="21"/>
      <c r="H20" s="21"/>
    </row>
    <row r="21" spans="2:13" s="18" customFormat="1" ht="13.5" thickBot="1" x14ac:dyDescent="0.25">
      <c r="B21" s="95"/>
      <c r="C21" s="25" t="s">
        <v>13</v>
      </c>
      <c r="D21" s="26"/>
      <c r="E21" s="27"/>
      <c r="F21" s="27"/>
      <c r="G21" s="27"/>
      <c r="H21" s="29"/>
    </row>
    <row r="22" spans="2:13" s="119" customFormat="1" ht="12.75" x14ac:dyDescent="0.2">
      <c r="B22" s="159"/>
      <c r="C22" s="114"/>
      <c r="D22" s="115"/>
      <c r="E22" s="116"/>
      <c r="F22" s="116"/>
      <c r="G22" s="117"/>
      <c r="H22" s="118"/>
    </row>
    <row r="23" spans="2:13" s="126" customFormat="1" x14ac:dyDescent="0.25">
      <c r="B23" s="121"/>
      <c r="C23" s="121"/>
      <c r="D23" s="122"/>
      <c r="E23" s="123"/>
      <c r="F23" s="123"/>
      <c r="G23" s="124"/>
      <c r="H23" s="125"/>
      <c r="J23" s="39"/>
      <c r="K23" s="40"/>
      <c r="L23" s="127"/>
      <c r="M23" s="127"/>
    </row>
    <row r="24" spans="2:13" x14ac:dyDescent="0.25">
      <c r="B24" s="46"/>
      <c r="C24" s="128"/>
      <c r="D24" s="129"/>
      <c r="E24" s="130"/>
      <c r="F24" s="130"/>
      <c r="G24" s="131"/>
      <c r="H24" s="132"/>
      <c r="J24" s="45"/>
    </row>
    <row r="25" spans="2:13" x14ac:dyDescent="0.25">
      <c r="B25" s="46"/>
      <c r="C25" s="46"/>
      <c r="D25" s="129"/>
      <c r="E25" s="133"/>
      <c r="F25" s="133"/>
      <c r="G25" s="131"/>
      <c r="H25" s="132"/>
      <c r="J25" s="45"/>
    </row>
    <row r="26" spans="2:13" ht="15.75" thickBot="1" x14ac:dyDescent="0.3">
      <c r="B26" s="96"/>
      <c r="C26" s="50"/>
      <c r="D26" s="51"/>
      <c r="E26" s="134"/>
      <c r="F26" s="134"/>
      <c r="G26" s="134"/>
      <c r="H26" s="135"/>
    </row>
    <row r="27" spans="2:13" ht="15.75" thickBot="1" x14ac:dyDescent="0.3">
      <c r="B27" s="97"/>
      <c r="C27" s="56" t="s">
        <v>14</v>
      </c>
      <c r="D27" s="57"/>
      <c r="E27" s="136"/>
      <c r="F27" s="136"/>
      <c r="G27" s="60" t="s">
        <v>15</v>
      </c>
      <c r="H27" s="12">
        <f>SUM(H22:H26)</f>
        <v>0</v>
      </c>
    </row>
    <row r="28" spans="2:13" ht="15.75" thickBot="1" x14ac:dyDescent="0.3">
      <c r="B28" s="97"/>
      <c r="C28" s="50"/>
      <c r="D28" s="61"/>
      <c r="E28" s="137"/>
      <c r="F28" s="137"/>
      <c r="G28" s="137"/>
      <c r="H28" s="138"/>
    </row>
    <row r="29" spans="2:13" ht="15.75" thickBot="1" x14ac:dyDescent="0.3">
      <c r="B29" s="98"/>
      <c r="C29" s="25" t="s">
        <v>16</v>
      </c>
      <c r="D29" s="61"/>
      <c r="E29" s="137"/>
      <c r="F29" s="137"/>
      <c r="G29" s="137"/>
      <c r="H29" s="138"/>
    </row>
    <row r="30" spans="2:13" s="278" customFormat="1" x14ac:dyDescent="0.25">
      <c r="B30" s="99"/>
      <c r="C30" s="67"/>
      <c r="D30" s="68"/>
      <c r="E30" s="139"/>
      <c r="F30" s="139"/>
      <c r="G30" s="139"/>
      <c r="H30" s="140"/>
    </row>
    <row r="31" spans="2:13" s="278" customFormat="1" x14ac:dyDescent="0.25">
      <c r="B31" s="74"/>
      <c r="C31" s="74"/>
      <c r="D31" s="75"/>
      <c r="E31" s="142"/>
      <c r="F31" s="142"/>
      <c r="G31" s="124"/>
      <c r="H31" s="125"/>
    </row>
    <row r="32" spans="2:13" s="278" customFormat="1" x14ac:dyDescent="0.25">
      <c r="B32" s="74"/>
      <c r="C32" s="74"/>
      <c r="D32" s="75"/>
      <c r="E32" s="142"/>
      <c r="F32" s="142"/>
      <c r="G32" s="124"/>
      <c r="H32" s="125"/>
    </row>
    <row r="33" spans="2:10" s="278" customFormat="1" x14ac:dyDescent="0.25">
      <c r="B33" s="74"/>
      <c r="C33" s="74"/>
      <c r="D33" s="75"/>
      <c r="E33" s="142"/>
      <c r="F33" s="142"/>
      <c r="G33" s="142"/>
      <c r="H33" s="125"/>
    </row>
    <row r="34" spans="2:10" s="278" customFormat="1" x14ac:dyDescent="0.25">
      <c r="B34" s="74"/>
      <c r="C34" s="74"/>
      <c r="D34" s="75"/>
      <c r="E34" s="142"/>
      <c r="F34" s="142"/>
      <c r="G34" s="124"/>
      <c r="H34" s="125"/>
    </row>
    <row r="35" spans="2:10" s="278" customFormat="1" x14ac:dyDescent="0.25">
      <c r="B35" s="74"/>
      <c r="C35" s="74"/>
      <c r="D35" s="75"/>
      <c r="E35" s="142"/>
      <c r="F35" s="142"/>
      <c r="G35" s="124"/>
      <c r="H35" s="125"/>
    </row>
    <row r="36" spans="2:10" x14ac:dyDescent="0.25">
      <c r="B36" s="46"/>
      <c r="C36" s="46"/>
      <c r="D36" s="78"/>
      <c r="E36" s="133"/>
      <c r="F36" s="133"/>
      <c r="G36" s="133"/>
      <c r="H36" s="132"/>
    </row>
    <row r="37" spans="2:10" ht="15.75" thickBot="1" x14ac:dyDescent="0.3">
      <c r="B37" s="96"/>
      <c r="C37" s="50"/>
      <c r="D37" s="79"/>
      <c r="E37" s="143"/>
      <c r="F37" s="143"/>
      <c r="G37" s="131"/>
      <c r="H37" s="144"/>
      <c r="J37" s="45"/>
    </row>
    <row r="38" spans="2:10" ht="15.75" thickBot="1" x14ac:dyDescent="0.3">
      <c r="B38" s="97"/>
      <c r="C38" s="56" t="s">
        <v>17</v>
      </c>
      <c r="D38" s="57"/>
      <c r="E38" s="136"/>
      <c r="F38" s="136"/>
      <c r="G38" s="60" t="s">
        <v>15</v>
      </c>
      <c r="H38" s="12">
        <f>SUM(H30:H37)</f>
        <v>0</v>
      </c>
    </row>
    <row r="39" spans="2:10" ht="15.75" thickBot="1" x14ac:dyDescent="0.3">
      <c r="B39" s="97"/>
      <c r="C39" s="50"/>
      <c r="D39" s="61"/>
      <c r="E39" s="137"/>
      <c r="F39" s="137"/>
      <c r="G39" s="137"/>
      <c r="H39" s="138"/>
    </row>
    <row r="40" spans="2:10" ht="15.75" thickBot="1" x14ac:dyDescent="0.3">
      <c r="B40" s="98"/>
      <c r="C40" s="25" t="s">
        <v>18</v>
      </c>
      <c r="D40" s="61"/>
      <c r="E40" s="137"/>
      <c r="F40" s="137"/>
      <c r="G40" s="137"/>
      <c r="H40" s="138"/>
    </row>
    <row r="41" spans="2:10" ht="178.5" x14ac:dyDescent="0.25">
      <c r="B41" s="224" t="str">
        <f>'ANAS 2015'!B21</f>
        <v>SIC.04.01.001.b</v>
      </c>
      <c r="C41" s="257" t="str">
        <f>'ANAS 2015'!C21</f>
        <v xml:space="preserve">SEGNALETICA ORIZZONTALE CON VERNICE RIFRANGENTE A BASE SOLVENTE 
esecuzione di segnaletica orizzontale di nuovo impianto costituita da strisce rifrangenti longitudinali o trasversali rette o curve, semplici o affiancate, continue o discontinue, eseguita con vernice a solvente, di qualsiasi colore, premiscelata con perline di vetro.
Compreso ogni onere per nolo di attrezzature, forniture di materiale, tracciamento, anche in presenza di traffico, la pulizia e la preparazione dalle zone di impianto prima della posa, l'installazione ed il mantenimento della segnaletica di cantiere regolamentare, il pilotaggio del traffico ed ogni altro onere per un lavoro eseguito a perfetta regola d'arte.
Le caratteristiche fotometriche, colorimetriche e di resistenza al derapaggio dovranno essere conformi alle prescrizioni generali previste dalla norma UNI EN 1436/98 e a quanto riportato nelle norme tecniche del capitolato speciale d'appalto e dovranno essere mantenute per l'intera durata della fase di lavoro al fine di garantire la sicurezza dei lavoratori.
Per ogni metro lineare effettivamente ricoperto 
-PER STRISCE CONTINUE E DISCONTINUE DA CENTIMETRI 15 </v>
      </c>
      <c r="D41" s="234" t="str">
        <f>'ANAS 2015'!D21</f>
        <v xml:space="preserve">m </v>
      </c>
      <c r="E41" s="249">
        <f t="shared" ref="E41:E42" si="0">(36+108+36)*2</f>
        <v>360</v>
      </c>
      <c r="F41" s="249">
        <f>'ANAS 2015'!E21</f>
        <v>0.4</v>
      </c>
      <c r="G41" s="251">
        <f>E41/$G$15</f>
        <v>360</v>
      </c>
      <c r="H41" s="252">
        <f>G41*F41</f>
        <v>144</v>
      </c>
      <c r="J41" s="45"/>
    </row>
    <row r="42" spans="2:10" ht="77.25" thickBot="1" x14ac:dyDescent="0.3">
      <c r="B42" s="224" t="str">
        <f>'ANAS 2015'!B22</f>
        <v xml:space="preserve">SIC.04.01.005.a </v>
      </c>
      <c r="C42" s="257" t="str">
        <f>'ANAS 2015'!C22</f>
        <v xml:space="preserve">CANCELLAZIONE DI SEGNALETICA ORIZZONTALE CON IMPIEGO DI ATTREZZATURA ABRASIVA 
compreso carico, trasporto a rifiuto e scarico in idonee discariche di raccolta del materiale di risulta ed ogni altro onere e magistero per dare il lavoro compiuto a perfetta regola d'arte. Per ogni metro lineare effettivamente cancellato
-PER STRISCE CONTINUE E DISCONTINUE </v>
      </c>
      <c r="D42" s="239" t="str">
        <f>'ANAS 2015'!D22</f>
        <v xml:space="preserve">m </v>
      </c>
      <c r="E42" s="253">
        <f t="shared" si="0"/>
        <v>360</v>
      </c>
      <c r="F42" s="258">
        <f>'ANAS 2015'!E22</f>
        <v>1.8</v>
      </c>
      <c r="G42" s="255">
        <f>E42/$G$15</f>
        <v>360</v>
      </c>
      <c r="H42" s="256">
        <f>G42*F42</f>
        <v>648</v>
      </c>
      <c r="J42" s="45"/>
    </row>
    <row r="43" spans="2:10" ht="15.75" thickBot="1" x14ac:dyDescent="0.3">
      <c r="B43" s="97"/>
      <c r="C43" s="56" t="s">
        <v>22</v>
      </c>
      <c r="D43" s="57"/>
      <c r="E43" s="136"/>
      <c r="F43" s="136"/>
      <c r="G43" s="60" t="s">
        <v>15</v>
      </c>
      <c r="H43" s="12">
        <f>SUM(H41:H42)</f>
        <v>792</v>
      </c>
    </row>
    <row r="44" spans="2:10" ht="15.75" thickBot="1" x14ac:dyDescent="0.3">
      <c r="C44" s="87"/>
      <c r="D44" s="88"/>
      <c r="E44" s="147"/>
      <c r="F44" s="147"/>
      <c r="G44" s="148"/>
      <c r="H44" s="148"/>
    </row>
    <row r="45" spans="2:10" ht="15.75" thickBot="1" x14ac:dyDescent="0.3">
      <c r="C45" s="91"/>
      <c r="D45" s="91"/>
      <c r="E45" s="91"/>
      <c r="F45" s="91" t="s">
        <v>23</v>
      </c>
      <c r="G45" s="92" t="s">
        <v>15</v>
      </c>
      <c r="H45" s="12">
        <f>H43+H38+H27</f>
        <v>792</v>
      </c>
    </row>
  </sheetData>
  <mergeCells count="2">
    <mergeCell ref="B2:B3"/>
    <mergeCell ref="C2:F13"/>
  </mergeCells>
  <pageMargins left="0.7" right="0.7" top="0.75" bottom="0.75" header="0.3" footer="0.3"/>
  <pageSetup paperSize="9" scale="59" orientation="portrait" r:id="rId1"/>
  <colBreaks count="2" manualBreakCount="2">
    <brk id="1" max="1048575" man="1"/>
    <brk id="8" max="57"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B1:M47"/>
  <sheetViews>
    <sheetView view="pageBreakPreview" zoomScale="85" zoomScaleNormal="85" zoomScaleSheetLayoutView="85" workbookViewId="0">
      <selection activeCell="C50" sqref="C50"/>
    </sheetView>
  </sheetViews>
  <sheetFormatPr defaultRowHeight="15" x14ac:dyDescent="0.25"/>
  <cols>
    <col min="1" max="1" width="3.7109375" style="280" customWidth="1"/>
    <col min="2" max="2" width="15.7109375" style="101" customWidth="1"/>
    <col min="3" max="3" width="80.7109375" style="280" customWidth="1"/>
    <col min="4" max="4" width="8.7109375" style="6" customWidth="1"/>
    <col min="5" max="5" width="8.7109375" style="112" customWidth="1"/>
    <col min="6" max="6" width="11.140625" style="112" customWidth="1"/>
    <col min="7" max="7" width="11.28515625" style="112" bestFit="1" customWidth="1"/>
    <col min="8" max="8" width="10.140625" style="112" bestFit="1" customWidth="1"/>
    <col min="9" max="9" width="3.7109375" style="280" customWidth="1"/>
    <col min="10" max="257" width="9.140625" style="280"/>
    <col min="258" max="258" width="13.7109375" style="280" customWidth="1"/>
    <col min="259" max="259" width="42.7109375" style="280" customWidth="1"/>
    <col min="260" max="261" width="8.7109375" style="280" customWidth="1"/>
    <col min="262" max="262" width="11.140625" style="280" customWidth="1"/>
    <col min="263" max="263" width="11.28515625" style="280" bestFit="1" customWidth="1"/>
    <col min="264" max="264" width="10.140625" style="280" bestFit="1" customWidth="1"/>
    <col min="265" max="265" width="3.7109375" style="280" customWidth="1"/>
    <col min="266" max="513" width="9.140625" style="280"/>
    <col min="514" max="514" width="13.7109375" style="280" customWidth="1"/>
    <col min="515" max="515" width="42.7109375" style="280" customWidth="1"/>
    <col min="516" max="517" width="8.7109375" style="280" customWidth="1"/>
    <col min="518" max="518" width="11.140625" style="280" customWidth="1"/>
    <col min="519" max="519" width="11.28515625" style="280" bestFit="1" customWidth="1"/>
    <col min="520" max="520" width="10.140625" style="280" bestFit="1" customWidth="1"/>
    <col min="521" max="521" width="3.7109375" style="280" customWidth="1"/>
    <col min="522" max="769" width="9.140625" style="280"/>
    <col min="770" max="770" width="13.7109375" style="280" customWidth="1"/>
    <col min="771" max="771" width="42.7109375" style="280" customWidth="1"/>
    <col min="772" max="773" width="8.7109375" style="280" customWidth="1"/>
    <col min="774" max="774" width="11.140625" style="280" customWidth="1"/>
    <col min="775" max="775" width="11.28515625" style="280" bestFit="1" customWidth="1"/>
    <col min="776" max="776" width="10.140625" style="280" bestFit="1" customWidth="1"/>
    <col min="777" max="777" width="3.7109375" style="280" customWidth="1"/>
    <col min="778" max="1025" width="9.140625" style="280"/>
    <col min="1026" max="1026" width="13.7109375" style="280" customWidth="1"/>
    <col min="1027" max="1027" width="42.7109375" style="280" customWidth="1"/>
    <col min="1028" max="1029" width="8.7109375" style="280" customWidth="1"/>
    <col min="1030" max="1030" width="11.140625" style="280" customWidth="1"/>
    <col min="1031" max="1031" width="11.28515625" style="280" bestFit="1" customWidth="1"/>
    <col min="1032" max="1032" width="10.140625" style="280" bestFit="1" customWidth="1"/>
    <col min="1033" max="1033" width="3.7109375" style="280" customWidth="1"/>
    <col min="1034" max="1281" width="9.140625" style="280"/>
    <col min="1282" max="1282" width="13.7109375" style="280" customWidth="1"/>
    <col min="1283" max="1283" width="42.7109375" style="280" customWidth="1"/>
    <col min="1284" max="1285" width="8.7109375" style="280" customWidth="1"/>
    <col min="1286" max="1286" width="11.140625" style="280" customWidth="1"/>
    <col min="1287" max="1287" width="11.28515625" style="280" bestFit="1" customWidth="1"/>
    <col min="1288" max="1288" width="10.140625" style="280" bestFit="1" customWidth="1"/>
    <col min="1289" max="1289" width="3.7109375" style="280" customWidth="1"/>
    <col min="1290" max="1537" width="9.140625" style="280"/>
    <col min="1538" max="1538" width="13.7109375" style="280" customWidth="1"/>
    <col min="1539" max="1539" width="42.7109375" style="280" customWidth="1"/>
    <col min="1540" max="1541" width="8.7109375" style="280" customWidth="1"/>
    <col min="1542" max="1542" width="11.140625" style="280" customWidth="1"/>
    <col min="1543" max="1543" width="11.28515625" style="280" bestFit="1" customWidth="1"/>
    <col min="1544" max="1544" width="10.140625" style="280" bestFit="1" customWidth="1"/>
    <col min="1545" max="1545" width="3.7109375" style="280" customWidth="1"/>
    <col min="1546" max="1793" width="9.140625" style="280"/>
    <col min="1794" max="1794" width="13.7109375" style="280" customWidth="1"/>
    <col min="1795" max="1795" width="42.7109375" style="280" customWidth="1"/>
    <col min="1796" max="1797" width="8.7109375" style="280" customWidth="1"/>
    <col min="1798" max="1798" width="11.140625" style="280" customWidth="1"/>
    <col min="1799" max="1799" width="11.28515625" style="280" bestFit="1" customWidth="1"/>
    <col min="1800" max="1800" width="10.140625" style="280" bestFit="1" customWidth="1"/>
    <col min="1801" max="1801" width="3.7109375" style="280" customWidth="1"/>
    <col min="1802" max="2049" width="9.140625" style="280"/>
    <col min="2050" max="2050" width="13.7109375" style="280" customWidth="1"/>
    <col min="2051" max="2051" width="42.7109375" style="280" customWidth="1"/>
    <col min="2052" max="2053" width="8.7109375" style="280" customWidth="1"/>
    <col min="2054" max="2054" width="11.140625" style="280" customWidth="1"/>
    <col min="2055" max="2055" width="11.28515625" style="280" bestFit="1" customWidth="1"/>
    <col min="2056" max="2056" width="10.140625" style="280" bestFit="1" customWidth="1"/>
    <col min="2057" max="2057" width="3.7109375" style="280" customWidth="1"/>
    <col min="2058" max="2305" width="9.140625" style="280"/>
    <col min="2306" max="2306" width="13.7109375" style="280" customWidth="1"/>
    <col min="2307" max="2307" width="42.7109375" style="280" customWidth="1"/>
    <col min="2308" max="2309" width="8.7109375" style="280" customWidth="1"/>
    <col min="2310" max="2310" width="11.140625" style="280" customWidth="1"/>
    <col min="2311" max="2311" width="11.28515625" style="280" bestFit="1" customWidth="1"/>
    <col min="2312" max="2312" width="10.140625" style="280" bestFit="1" customWidth="1"/>
    <col min="2313" max="2313" width="3.7109375" style="280" customWidth="1"/>
    <col min="2314" max="2561" width="9.140625" style="280"/>
    <col min="2562" max="2562" width="13.7109375" style="280" customWidth="1"/>
    <col min="2563" max="2563" width="42.7109375" style="280" customWidth="1"/>
    <col min="2564" max="2565" width="8.7109375" style="280" customWidth="1"/>
    <col min="2566" max="2566" width="11.140625" style="280" customWidth="1"/>
    <col min="2567" max="2567" width="11.28515625" style="280" bestFit="1" customWidth="1"/>
    <col min="2568" max="2568" width="10.140625" style="280" bestFit="1" customWidth="1"/>
    <col min="2569" max="2569" width="3.7109375" style="280" customWidth="1"/>
    <col min="2570" max="2817" width="9.140625" style="280"/>
    <col min="2818" max="2818" width="13.7109375" style="280" customWidth="1"/>
    <col min="2819" max="2819" width="42.7109375" style="280" customWidth="1"/>
    <col min="2820" max="2821" width="8.7109375" style="280" customWidth="1"/>
    <col min="2822" max="2822" width="11.140625" style="280" customWidth="1"/>
    <col min="2823" max="2823" width="11.28515625" style="280" bestFit="1" customWidth="1"/>
    <col min="2824" max="2824" width="10.140625" style="280" bestFit="1" customWidth="1"/>
    <col min="2825" max="2825" width="3.7109375" style="280" customWidth="1"/>
    <col min="2826" max="3073" width="9.140625" style="280"/>
    <col min="3074" max="3074" width="13.7109375" style="280" customWidth="1"/>
    <col min="3075" max="3075" width="42.7109375" style="280" customWidth="1"/>
    <col min="3076" max="3077" width="8.7109375" style="280" customWidth="1"/>
    <col min="3078" max="3078" width="11.140625" style="280" customWidth="1"/>
    <col min="3079" max="3079" width="11.28515625" style="280" bestFit="1" customWidth="1"/>
    <col min="3080" max="3080" width="10.140625" style="280" bestFit="1" customWidth="1"/>
    <col min="3081" max="3081" width="3.7109375" style="280" customWidth="1"/>
    <col min="3082" max="3329" width="9.140625" style="280"/>
    <col min="3330" max="3330" width="13.7109375" style="280" customWidth="1"/>
    <col min="3331" max="3331" width="42.7109375" style="280" customWidth="1"/>
    <col min="3332" max="3333" width="8.7109375" style="280" customWidth="1"/>
    <col min="3334" max="3334" width="11.140625" style="280" customWidth="1"/>
    <col min="3335" max="3335" width="11.28515625" style="280" bestFit="1" customWidth="1"/>
    <col min="3336" max="3336" width="10.140625" style="280" bestFit="1" customWidth="1"/>
    <col min="3337" max="3337" width="3.7109375" style="280" customWidth="1"/>
    <col min="3338" max="3585" width="9.140625" style="280"/>
    <col min="3586" max="3586" width="13.7109375" style="280" customWidth="1"/>
    <col min="3587" max="3587" width="42.7109375" style="280" customWidth="1"/>
    <col min="3588" max="3589" width="8.7109375" style="280" customWidth="1"/>
    <col min="3590" max="3590" width="11.140625" style="280" customWidth="1"/>
    <col min="3591" max="3591" width="11.28515625" style="280" bestFit="1" customWidth="1"/>
    <col min="3592" max="3592" width="10.140625" style="280" bestFit="1" customWidth="1"/>
    <col min="3593" max="3593" width="3.7109375" style="280" customWidth="1"/>
    <col min="3594" max="3841" width="9.140625" style="280"/>
    <col min="3842" max="3842" width="13.7109375" style="280" customWidth="1"/>
    <col min="3843" max="3843" width="42.7109375" style="280" customWidth="1"/>
    <col min="3844" max="3845" width="8.7109375" style="280" customWidth="1"/>
    <col min="3846" max="3846" width="11.140625" style="280" customWidth="1"/>
    <col min="3847" max="3847" width="11.28515625" style="280" bestFit="1" customWidth="1"/>
    <col min="3848" max="3848" width="10.140625" style="280" bestFit="1" customWidth="1"/>
    <col min="3849" max="3849" width="3.7109375" style="280" customWidth="1"/>
    <col min="3850" max="4097" width="9.140625" style="280"/>
    <col min="4098" max="4098" width="13.7109375" style="280" customWidth="1"/>
    <col min="4099" max="4099" width="42.7109375" style="280" customWidth="1"/>
    <col min="4100" max="4101" width="8.7109375" style="280" customWidth="1"/>
    <col min="4102" max="4102" width="11.140625" style="280" customWidth="1"/>
    <col min="4103" max="4103" width="11.28515625" style="280" bestFit="1" customWidth="1"/>
    <col min="4104" max="4104" width="10.140625" style="280" bestFit="1" customWidth="1"/>
    <col min="4105" max="4105" width="3.7109375" style="280" customWidth="1"/>
    <col min="4106" max="4353" width="9.140625" style="280"/>
    <col min="4354" max="4354" width="13.7109375" style="280" customWidth="1"/>
    <col min="4355" max="4355" width="42.7109375" style="280" customWidth="1"/>
    <col min="4356" max="4357" width="8.7109375" style="280" customWidth="1"/>
    <col min="4358" max="4358" width="11.140625" style="280" customWidth="1"/>
    <col min="4359" max="4359" width="11.28515625" style="280" bestFit="1" customWidth="1"/>
    <col min="4360" max="4360" width="10.140625" style="280" bestFit="1" customWidth="1"/>
    <col min="4361" max="4361" width="3.7109375" style="280" customWidth="1"/>
    <col min="4362" max="4609" width="9.140625" style="280"/>
    <col min="4610" max="4610" width="13.7109375" style="280" customWidth="1"/>
    <col min="4611" max="4611" width="42.7109375" style="280" customWidth="1"/>
    <col min="4612" max="4613" width="8.7109375" style="280" customWidth="1"/>
    <col min="4614" max="4614" width="11.140625" style="280" customWidth="1"/>
    <col min="4615" max="4615" width="11.28515625" style="280" bestFit="1" customWidth="1"/>
    <col min="4616" max="4616" width="10.140625" style="280" bestFit="1" customWidth="1"/>
    <col min="4617" max="4617" width="3.7109375" style="280" customWidth="1"/>
    <col min="4618" max="4865" width="9.140625" style="280"/>
    <col min="4866" max="4866" width="13.7109375" style="280" customWidth="1"/>
    <col min="4867" max="4867" width="42.7109375" style="280" customWidth="1"/>
    <col min="4868" max="4869" width="8.7109375" style="280" customWidth="1"/>
    <col min="4870" max="4870" width="11.140625" style="280" customWidth="1"/>
    <col min="4871" max="4871" width="11.28515625" style="280" bestFit="1" customWidth="1"/>
    <col min="4872" max="4872" width="10.140625" style="280" bestFit="1" customWidth="1"/>
    <col min="4873" max="4873" width="3.7109375" style="280" customWidth="1"/>
    <col min="4874" max="5121" width="9.140625" style="280"/>
    <col min="5122" max="5122" width="13.7109375" style="280" customWidth="1"/>
    <col min="5123" max="5123" width="42.7109375" style="280" customWidth="1"/>
    <col min="5124" max="5125" width="8.7109375" style="280" customWidth="1"/>
    <col min="5126" max="5126" width="11.140625" style="280" customWidth="1"/>
    <col min="5127" max="5127" width="11.28515625" style="280" bestFit="1" customWidth="1"/>
    <col min="5128" max="5128" width="10.140625" style="280" bestFit="1" customWidth="1"/>
    <col min="5129" max="5129" width="3.7109375" style="280" customWidth="1"/>
    <col min="5130" max="5377" width="9.140625" style="280"/>
    <col min="5378" max="5378" width="13.7109375" style="280" customWidth="1"/>
    <col min="5379" max="5379" width="42.7109375" style="280" customWidth="1"/>
    <col min="5380" max="5381" width="8.7109375" style="280" customWidth="1"/>
    <col min="5382" max="5382" width="11.140625" style="280" customWidth="1"/>
    <col min="5383" max="5383" width="11.28515625" style="280" bestFit="1" customWidth="1"/>
    <col min="5384" max="5384" width="10.140625" style="280" bestFit="1" customWidth="1"/>
    <col min="5385" max="5385" width="3.7109375" style="280" customWidth="1"/>
    <col min="5386" max="5633" width="9.140625" style="280"/>
    <col min="5634" max="5634" width="13.7109375" style="280" customWidth="1"/>
    <col min="5635" max="5635" width="42.7109375" style="280" customWidth="1"/>
    <col min="5636" max="5637" width="8.7109375" style="280" customWidth="1"/>
    <col min="5638" max="5638" width="11.140625" style="280" customWidth="1"/>
    <col min="5639" max="5639" width="11.28515625" style="280" bestFit="1" customWidth="1"/>
    <col min="5640" max="5640" width="10.140625" style="280" bestFit="1" customWidth="1"/>
    <col min="5641" max="5641" width="3.7109375" style="280" customWidth="1"/>
    <col min="5642" max="5889" width="9.140625" style="280"/>
    <col min="5890" max="5890" width="13.7109375" style="280" customWidth="1"/>
    <col min="5891" max="5891" width="42.7109375" style="280" customWidth="1"/>
    <col min="5892" max="5893" width="8.7109375" style="280" customWidth="1"/>
    <col min="5894" max="5894" width="11.140625" style="280" customWidth="1"/>
    <col min="5895" max="5895" width="11.28515625" style="280" bestFit="1" customWidth="1"/>
    <col min="5896" max="5896" width="10.140625" style="280" bestFit="1" customWidth="1"/>
    <col min="5897" max="5897" width="3.7109375" style="280" customWidth="1"/>
    <col min="5898" max="6145" width="9.140625" style="280"/>
    <col min="6146" max="6146" width="13.7109375" style="280" customWidth="1"/>
    <col min="6147" max="6147" width="42.7109375" style="280" customWidth="1"/>
    <col min="6148" max="6149" width="8.7109375" style="280" customWidth="1"/>
    <col min="6150" max="6150" width="11.140625" style="280" customWidth="1"/>
    <col min="6151" max="6151" width="11.28515625" style="280" bestFit="1" customWidth="1"/>
    <col min="6152" max="6152" width="10.140625" style="280" bestFit="1" customWidth="1"/>
    <col min="6153" max="6153" width="3.7109375" style="280" customWidth="1"/>
    <col min="6154" max="6401" width="9.140625" style="280"/>
    <col min="6402" max="6402" width="13.7109375" style="280" customWidth="1"/>
    <col min="6403" max="6403" width="42.7109375" style="280" customWidth="1"/>
    <col min="6404" max="6405" width="8.7109375" style="280" customWidth="1"/>
    <col min="6406" max="6406" width="11.140625" style="280" customWidth="1"/>
    <col min="6407" max="6407" width="11.28515625" style="280" bestFit="1" customWidth="1"/>
    <col min="6408" max="6408" width="10.140625" style="280" bestFit="1" customWidth="1"/>
    <col min="6409" max="6409" width="3.7109375" style="280" customWidth="1"/>
    <col min="6410" max="6657" width="9.140625" style="280"/>
    <col min="6658" max="6658" width="13.7109375" style="280" customWidth="1"/>
    <col min="6659" max="6659" width="42.7109375" style="280" customWidth="1"/>
    <col min="6660" max="6661" width="8.7109375" style="280" customWidth="1"/>
    <col min="6662" max="6662" width="11.140625" style="280" customWidth="1"/>
    <col min="6663" max="6663" width="11.28515625" style="280" bestFit="1" customWidth="1"/>
    <col min="6664" max="6664" width="10.140625" style="280" bestFit="1" customWidth="1"/>
    <col min="6665" max="6665" width="3.7109375" style="280" customWidth="1"/>
    <col min="6666" max="6913" width="9.140625" style="280"/>
    <col min="6914" max="6914" width="13.7109375" style="280" customWidth="1"/>
    <col min="6915" max="6915" width="42.7109375" style="280" customWidth="1"/>
    <col min="6916" max="6917" width="8.7109375" style="280" customWidth="1"/>
    <col min="6918" max="6918" width="11.140625" style="280" customWidth="1"/>
    <col min="6919" max="6919" width="11.28515625" style="280" bestFit="1" customWidth="1"/>
    <col min="6920" max="6920" width="10.140625" style="280" bestFit="1" customWidth="1"/>
    <col min="6921" max="6921" width="3.7109375" style="280" customWidth="1"/>
    <col min="6922" max="7169" width="9.140625" style="280"/>
    <col min="7170" max="7170" width="13.7109375" style="280" customWidth="1"/>
    <col min="7171" max="7171" width="42.7109375" style="280" customWidth="1"/>
    <col min="7172" max="7173" width="8.7109375" style="280" customWidth="1"/>
    <col min="7174" max="7174" width="11.140625" style="280" customWidth="1"/>
    <col min="7175" max="7175" width="11.28515625" style="280" bestFit="1" customWidth="1"/>
    <col min="7176" max="7176" width="10.140625" style="280" bestFit="1" customWidth="1"/>
    <col min="7177" max="7177" width="3.7109375" style="280" customWidth="1"/>
    <col min="7178" max="7425" width="9.140625" style="280"/>
    <col min="7426" max="7426" width="13.7109375" style="280" customWidth="1"/>
    <col min="7427" max="7427" width="42.7109375" style="280" customWidth="1"/>
    <col min="7428" max="7429" width="8.7109375" style="280" customWidth="1"/>
    <col min="7430" max="7430" width="11.140625" style="280" customWidth="1"/>
    <col min="7431" max="7431" width="11.28515625" style="280" bestFit="1" customWidth="1"/>
    <col min="7432" max="7432" width="10.140625" style="280" bestFit="1" customWidth="1"/>
    <col min="7433" max="7433" width="3.7109375" style="280" customWidth="1"/>
    <col min="7434" max="7681" width="9.140625" style="280"/>
    <col min="7682" max="7682" width="13.7109375" style="280" customWidth="1"/>
    <col min="7683" max="7683" width="42.7109375" style="280" customWidth="1"/>
    <col min="7684" max="7685" width="8.7109375" style="280" customWidth="1"/>
    <col min="7686" max="7686" width="11.140625" style="280" customWidth="1"/>
    <col min="7687" max="7687" width="11.28515625" style="280" bestFit="1" customWidth="1"/>
    <col min="7688" max="7688" width="10.140625" style="280" bestFit="1" customWidth="1"/>
    <col min="7689" max="7689" width="3.7109375" style="280" customWidth="1"/>
    <col min="7690" max="7937" width="9.140625" style="280"/>
    <col min="7938" max="7938" width="13.7109375" style="280" customWidth="1"/>
    <col min="7939" max="7939" width="42.7109375" style="280" customWidth="1"/>
    <col min="7940" max="7941" width="8.7109375" style="280" customWidth="1"/>
    <col min="7942" max="7942" width="11.140625" style="280" customWidth="1"/>
    <col min="7943" max="7943" width="11.28515625" style="280" bestFit="1" customWidth="1"/>
    <col min="7944" max="7944" width="10.140625" style="280" bestFit="1" customWidth="1"/>
    <col min="7945" max="7945" width="3.7109375" style="280" customWidth="1"/>
    <col min="7946" max="8193" width="9.140625" style="280"/>
    <col min="8194" max="8194" width="13.7109375" style="280" customWidth="1"/>
    <col min="8195" max="8195" width="42.7109375" style="280" customWidth="1"/>
    <col min="8196" max="8197" width="8.7109375" style="280" customWidth="1"/>
    <col min="8198" max="8198" width="11.140625" style="280" customWidth="1"/>
    <col min="8199" max="8199" width="11.28515625" style="280" bestFit="1" customWidth="1"/>
    <col min="8200" max="8200" width="10.140625" style="280" bestFit="1" customWidth="1"/>
    <col min="8201" max="8201" width="3.7109375" style="280" customWidth="1"/>
    <col min="8202" max="8449" width="9.140625" style="280"/>
    <col min="8450" max="8450" width="13.7109375" style="280" customWidth="1"/>
    <col min="8451" max="8451" width="42.7109375" style="280" customWidth="1"/>
    <col min="8452" max="8453" width="8.7109375" style="280" customWidth="1"/>
    <col min="8454" max="8454" width="11.140625" style="280" customWidth="1"/>
    <col min="8455" max="8455" width="11.28515625" style="280" bestFit="1" customWidth="1"/>
    <col min="8456" max="8456" width="10.140625" style="280" bestFit="1" customWidth="1"/>
    <col min="8457" max="8457" width="3.7109375" style="280" customWidth="1"/>
    <col min="8458" max="8705" width="9.140625" style="280"/>
    <col min="8706" max="8706" width="13.7109375" style="280" customWidth="1"/>
    <col min="8707" max="8707" width="42.7109375" style="280" customWidth="1"/>
    <col min="8708" max="8709" width="8.7109375" style="280" customWidth="1"/>
    <col min="8710" max="8710" width="11.140625" style="280" customWidth="1"/>
    <col min="8711" max="8711" width="11.28515625" style="280" bestFit="1" customWidth="1"/>
    <col min="8712" max="8712" width="10.140625" style="280" bestFit="1" customWidth="1"/>
    <col min="8713" max="8713" width="3.7109375" style="280" customWidth="1"/>
    <col min="8714" max="8961" width="9.140625" style="280"/>
    <col min="8962" max="8962" width="13.7109375" style="280" customWidth="1"/>
    <col min="8963" max="8963" width="42.7109375" style="280" customWidth="1"/>
    <col min="8964" max="8965" width="8.7109375" style="280" customWidth="1"/>
    <col min="8966" max="8966" width="11.140625" style="280" customWidth="1"/>
    <col min="8967" max="8967" width="11.28515625" style="280" bestFit="1" customWidth="1"/>
    <col min="8968" max="8968" width="10.140625" style="280" bestFit="1" customWidth="1"/>
    <col min="8969" max="8969" width="3.7109375" style="280" customWidth="1"/>
    <col min="8970" max="9217" width="9.140625" style="280"/>
    <col min="9218" max="9218" width="13.7109375" style="280" customWidth="1"/>
    <col min="9219" max="9219" width="42.7109375" style="280" customWidth="1"/>
    <col min="9220" max="9221" width="8.7109375" style="280" customWidth="1"/>
    <col min="9222" max="9222" width="11.140625" style="280" customWidth="1"/>
    <col min="9223" max="9223" width="11.28515625" style="280" bestFit="1" customWidth="1"/>
    <col min="9224" max="9224" width="10.140625" style="280" bestFit="1" customWidth="1"/>
    <col min="9225" max="9225" width="3.7109375" style="280" customWidth="1"/>
    <col min="9226" max="9473" width="9.140625" style="280"/>
    <col min="9474" max="9474" width="13.7109375" style="280" customWidth="1"/>
    <col min="9475" max="9475" width="42.7109375" style="280" customWidth="1"/>
    <col min="9476" max="9477" width="8.7109375" style="280" customWidth="1"/>
    <col min="9478" max="9478" width="11.140625" style="280" customWidth="1"/>
    <col min="9479" max="9479" width="11.28515625" style="280" bestFit="1" customWidth="1"/>
    <col min="9480" max="9480" width="10.140625" style="280" bestFit="1" customWidth="1"/>
    <col min="9481" max="9481" width="3.7109375" style="280" customWidth="1"/>
    <col min="9482" max="9729" width="9.140625" style="280"/>
    <col min="9730" max="9730" width="13.7109375" style="280" customWidth="1"/>
    <col min="9731" max="9731" width="42.7109375" style="280" customWidth="1"/>
    <col min="9732" max="9733" width="8.7109375" style="280" customWidth="1"/>
    <col min="9734" max="9734" width="11.140625" style="280" customWidth="1"/>
    <col min="9735" max="9735" width="11.28515625" style="280" bestFit="1" customWidth="1"/>
    <col min="9736" max="9736" width="10.140625" style="280" bestFit="1" customWidth="1"/>
    <col min="9737" max="9737" width="3.7109375" style="280" customWidth="1"/>
    <col min="9738" max="9985" width="9.140625" style="280"/>
    <col min="9986" max="9986" width="13.7109375" style="280" customWidth="1"/>
    <col min="9987" max="9987" width="42.7109375" style="280" customWidth="1"/>
    <col min="9988" max="9989" width="8.7109375" style="280" customWidth="1"/>
    <col min="9990" max="9990" width="11.140625" style="280" customWidth="1"/>
    <col min="9991" max="9991" width="11.28515625" style="280" bestFit="1" customWidth="1"/>
    <col min="9992" max="9992" width="10.140625" style="280" bestFit="1" customWidth="1"/>
    <col min="9993" max="9993" width="3.7109375" style="280" customWidth="1"/>
    <col min="9994" max="10241" width="9.140625" style="280"/>
    <col min="10242" max="10242" width="13.7109375" style="280" customWidth="1"/>
    <col min="10243" max="10243" width="42.7109375" style="280" customWidth="1"/>
    <col min="10244" max="10245" width="8.7109375" style="280" customWidth="1"/>
    <col min="10246" max="10246" width="11.140625" style="280" customWidth="1"/>
    <col min="10247" max="10247" width="11.28515625" style="280" bestFit="1" customWidth="1"/>
    <col min="10248" max="10248" width="10.140625" style="280" bestFit="1" customWidth="1"/>
    <col min="10249" max="10249" width="3.7109375" style="280" customWidth="1"/>
    <col min="10250" max="10497" width="9.140625" style="280"/>
    <col min="10498" max="10498" width="13.7109375" style="280" customWidth="1"/>
    <col min="10499" max="10499" width="42.7109375" style="280" customWidth="1"/>
    <col min="10500" max="10501" width="8.7109375" style="280" customWidth="1"/>
    <col min="10502" max="10502" width="11.140625" style="280" customWidth="1"/>
    <col min="10503" max="10503" width="11.28515625" style="280" bestFit="1" customWidth="1"/>
    <col min="10504" max="10504" width="10.140625" style="280" bestFit="1" customWidth="1"/>
    <col min="10505" max="10505" width="3.7109375" style="280" customWidth="1"/>
    <col min="10506" max="10753" width="9.140625" style="280"/>
    <col min="10754" max="10754" width="13.7109375" style="280" customWidth="1"/>
    <col min="10755" max="10755" width="42.7109375" style="280" customWidth="1"/>
    <col min="10756" max="10757" width="8.7109375" style="280" customWidth="1"/>
    <col min="10758" max="10758" width="11.140625" style="280" customWidth="1"/>
    <col min="10759" max="10759" width="11.28515625" style="280" bestFit="1" customWidth="1"/>
    <col min="10760" max="10760" width="10.140625" style="280" bestFit="1" customWidth="1"/>
    <col min="10761" max="10761" width="3.7109375" style="280" customWidth="1"/>
    <col min="10762" max="11009" width="9.140625" style="280"/>
    <col min="11010" max="11010" width="13.7109375" style="280" customWidth="1"/>
    <col min="11011" max="11011" width="42.7109375" style="280" customWidth="1"/>
    <col min="11012" max="11013" width="8.7109375" style="280" customWidth="1"/>
    <col min="11014" max="11014" width="11.140625" style="280" customWidth="1"/>
    <col min="11015" max="11015" width="11.28515625" style="280" bestFit="1" customWidth="1"/>
    <col min="11016" max="11016" width="10.140625" style="280" bestFit="1" customWidth="1"/>
    <col min="11017" max="11017" width="3.7109375" style="280" customWidth="1"/>
    <col min="11018" max="11265" width="9.140625" style="280"/>
    <col min="11266" max="11266" width="13.7109375" style="280" customWidth="1"/>
    <col min="11267" max="11267" width="42.7109375" style="280" customWidth="1"/>
    <col min="11268" max="11269" width="8.7109375" style="280" customWidth="1"/>
    <col min="11270" max="11270" width="11.140625" style="280" customWidth="1"/>
    <col min="11271" max="11271" width="11.28515625" style="280" bestFit="1" customWidth="1"/>
    <col min="11272" max="11272" width="10.140625" style="280" bestFit="1" customWidth="1"/>
    <col min="11273" max="11273" width="3.7109375" style="280" customWidth="1"/>
    <col min="11274" max="11521" width="9.140625" style="280"/>
    <col min="11522" max="11522" width="13.7109375" style="280" customWidth="1"/>
    <col min="11523" max="11523" width="42.7109375" style="280" customWidth="1"/>
    <col min="11524" max="11525" width="8.7109375" style="280" customWidth="1"/>
    <col min="11526" max="11526" width="11.140625" style="280" customWidth="1"/>
    <col min="11527" max="11527" width="11.28515625" style="280" bestFit="1" customWidth="1"/>
    <col min="11528" max="11528" width="10.140625" style="280" bestFit="1" customWidth="1"/>
    <col min="11529" max="11529" width="3.7109375" style="280" customWidth="1"/>
    <col min="11530" max="11777" width="9.140625" style="280"/>
    <col min="11778" max="11778" width="13.7109375" style="280" customWidth="1"/>
    <col min="11779" max="11779" width="42.7109375" style="280" customWidth="1"/>
    <col min="11780" max="11781" width="8.7109375" style="280" customWidth="1"/>
    <col min="11782" max="11782" width="11.140625" style="280" customWidth="1"/>
    <col min="11783" max="11783" width="11.28515625" style="280" bestFit="1" customWidth="1"/>
    <col min="11784" max="11784" width="10.140625" style="280" bestFit="1" customWidth="1"/>
    <col min="11785" max="11785" width="3.7109375" style="280" customWidth="1"/>
    <col min="11786" max="12033" width="9.140625" style="280"/>
    <col min="12034" max="12034" width="13.7109375" style="280" customWidth="1"/>
    <col min="12035" max="12035" width="42.7109375" style="280" customWidth="1"/>
    <col min="12036" max="12037" width="8.7109375" style="280" customWidth="1"/>
    <col min="12038" max="12038" width="11.140625" style="280" customWidth="1"/>
    <col min="12039" max="12039" width="11.28515625" style="280" bestFit="1" customWidth="1"/>
    <col min="12040" max="12040" width="10.140625" style="280" bestFit="1" customWidth="1"/>
    <col min="12041" max="12041" width="3.7109375" style="280" customWidth="1"/>
    <col min="12042" max="12289" width="9.140625" style="280"/>
    <col min="12290" max="12290" width="13.7109375" style="280" customWidth="1"/>
    <col min="12291" max="12291" width="42.7109375" style="280" customWidth="1"/>
    <col min="12292" max="12293" width="8.7109375" style="280" customWidth="1"/>
    <col min="12294" max="12294" width="11.140625" style="280" customWidth="1"/>
    <col min="12295" max="12295" width="11.28515625" style="280" bestFit="1" customWidth="1"/>
    <col min="12296" max="12296" width="10.140625" style="280" bestFit="1" customWidth="1"/>
    <col min="12297" max="12297" width="3.7109375" style="280" customWidth="1"/>
    <col min="12298" max="12545" width="9.140625" style="280"/>
    <col min="12546" max="12546" width="13.7109375" style="280" customWidth="1"/>
    <col min="12547" max="12547" width="42.7109375" style="280" customWidth="1"/>
    <col min="12548" max="12549" width="8.7109375" style="280" customWidth="1"/>
    <col min="12550" max="12550" width="11.140625" style="280" customWidth="1"/>
    <col min="12551" max="12551" width="11.28515625" style="280" bestFit="1" customWidth="1"/>
    <col min="12552" max="12552" width="10.140625" style="280" bestFit="1" customWidth="1"/>
    <col min="12553" max="12553" width="3.7109375" style="280" customWidth="1"/>
    <col min="12554" max="12801" width="9.140625" style="280"/>
    <col min="12802" max="12802" width="13.7109375" style="280" customWidth="1"/>
    <col min="12803" max="12803" width="42.7109375" style="280" customWidth="1"/>
    <col min="12804" max="12805" width="8.7109375" style="280" customWidth="1"/>
    <col min="12806" max="12806" width="11.140625" style="280" customWidth="1"/>
    <col min="12807" max="12807" width="11.28515625" style="280" bestFit="1" customWidth="1"/>
    <col min="12808" max="12808" width="10.140625" style="280" bestFit="1" customWidth="1"/>
    <col min="12809" max="12809" width="3.7109375" style="280" customWidth="1"/>
    <col min="12810" max="13057" width="9.140625" style="280"/>
    <col min="13058" max="13058" width="13.7109375" style="280" customWidth="1"/>
    <col min="13059" max="13059" width="42.7109375" style="280" customWidth="1"/>
    <col min="13060" max="13061" width="8.7109375" style="280" customWidth="1"/>
    <col min="13062" max="13062" width="11.140625" style="280" customWidth="1"/>
    <col min="13063" max="13063" width="11.28515625" style="280" bestFit="1" customWidth="1"/>
    <col min="13064" max="13064" width="10.140625" style="280" bestFit="1" customWidth="1"/>
    <col min="13065" max="13065" width="3.7109375" style="280" customWidth="1"/>
    <col min="13066" max="13313" width="9.140625" style="280"/>
    <col min="13314" max="13314" width="13.7109375" style="280" customWidth="1"/>
    <col min="13315" max="13315" width="42.7109375" style="280" customWidth="1"/>
    <col min="13316" max="13317" width="8.7109375" style="280" customWidth="1"/>
    <col min="13318" max="13318" width="11.140625" style="280" customWidth="1"/>
    <col min="13319" max="13319" width="11.28515625" style="280" bestFit="1" customWidth="1"/>
    <col min="13320" max="13320" width="10.140625" style="280" bestFit="1" customWidth="1"/>
    <col min="13321" max="13321" width="3.7109375" style="280" customWidth="1"/>
    <col min="13322" max="13569" width="9.140625" style="280"/>
    <col min="13570" max="13570" width="13.7109375" style="280" customWidth="1"/>
    <col min="13571" max="13571" width="42.7109375" style="280" customWidth="1"/>
    <col min="13572" max="13573" width="8.7109375" style="280" customWidth="1"/>
    <col min="13574" max="13574" width="11.140625" style="280" customWidth="1"/>
    <col min="13575" max="13575" width="11.28515625" style="280" bestFit="1" customWidth="1"/>
    <col min="13576" max="13576" width="10.140625" style="280" bestFit="1" customWidth="1"/>
    <col min="13577" max="13577" width="3.7109375" style="280" customWidth="1"/>
    <col min="13578" max="13825" width="9.140625" style="280"/>
    <col min="13826" max="13826" width="13.7109375" style="280" customWidth="1"/>
    <col min="13827" max="13827" width="42.7109375" style="280" customWidth="1"/>
    <col min="13828" max="13829" width="8.7109375" style="280" customWidth="1"/>
    <col min="13830" max="13830" width="11.140625" style="280" customWidth="1"/>
    <col min="13831" max="13831" width="11.28515625" style="280" bestFit="1" customWidth="1"/>
    <col min="13832" max="13832" width="10.140625" style="280" bestFit="1" customWidth="1"/>
    <col min="13833" max="13833" width="3.7109375" style="280" customWidth="1"/>
    <col min="13834" max="14081" width="9.140625" style="280"/>
    <col min="14082" max="14082" width="13.7109375" style="280" customWidth="1"/>
    <col min="14083" max="14083" width="42.7109375" style="280" customWidth="1"/>
    <col min="14084" max="14085" width="8.7109375" style="280" customWidth="1"/>
    <col min="14086" max="14086" width="11.140625" style="280" customWidth="1"/>
    <col min="14087" max="14087" width="11.28515625" style="280" bestFit="1" customWidth="1"/>
    <col min="14088" max="14088" width="10.140625" style="280" bestFit="1" customWidth="1"/>
    <col min="14089" max="14089" width="3.7109375" style="280" customWidth="1"/>
    <col min="14090" max="14337" width="9.140625" style="280"/>
    <col min="14338" max="14338" width="13.7109375" style="280" customWidth="1"/>
    <col min="14339" max="14339" width="42.7109375" style="280" customWidth="1"/>
    <col min="14340" max="14341" width="8.7109375" style="280" customWidth="1"/>
    <col min="14342" max="14342" width="11.140625" style="280" customWidth="1"/>
    <col min="14343" max="14343" width="11.28515625" style="280" bestFit="1" customWidth="1"/>
    <col min="14344" max="14344" width="10.140625" style="280" bestFit="1" customWidth="1"/>
    <col min="14345" max="14345" width="3.7109375" style="280" customWidth="1"/>
    <col min="14346" max="14593" width="9.140625" style="280"/>
    <col min="14594" max="14594" width="13.7109375" style="280" customWidth="1"/>
    <col min="14595" max="14595" width="42.7109375" style="280" customWidth="1"/>
    <col min="14596" max="14597" width="8.7109375" style="280" customWidth="1"/>
    <col min="14598" max="14598" width="11.140625" style="280" customWidth="1"/>
    <col min="14599" max="14599" width="11.28515625" style="280" bestFit="1" customWidth="1"/>
    <col min="14600" max="14600" width="10.140625" style="280" bestFit="1" customWidth="1"/>
    <col min="14601" max="14601" width="3.7109375" style="280" customWidth="1"/>
    <col min="14602" max="14849" width="9.140625" style="280"/>
    <col min="14850" max="14850" width="13.7109375" style="280" customWidth="1"/>
    <col min="14851" max="14851" width="42.7109375" style="280" customWidth="1"/>
    <col min="14852" max="14853" width="8.7109375" style="280" customWidth="1"/>
    <col min="14854" max="14854" width="11.140625" style="280" customWidth="1"/>
    <col min="14855" max="14855" width="11.28515625" style="280" bestFit="1" customWidth="1"/>
    <col min="14856" max="14856" width="10.140625" style="280" bestFit="1" customWidth="1"/>
    <col min="14857" max="14857" width="3.7109375" style="280" customWidth="1"/>
    <col min="14858" max="15105" width="9.140625" style="280"/>
    <col min="15106" max="15106" width="13.7109375" style="280" customWidth="1"/>
    <col min="15107" max="15107" width="42.7109375" style="280" customWidth="1"/>
    <col min="15108" max="15109" width="8.7109375" style="280" customWidth="1"/>
    <col min="15110" max="15110" width="11.140625" style="280" customWidth="1"/>
    <col min="15111" max="15111" width="11.28515625" style="280" bestFit="1" customWidth="1"/>
    <col min="15112" max="15112" width="10.140625" style="280" bestFit="1" customWidth="1"/>
    <col min="15113" max="15113" width="3.7109375" style="280" customWidth="1"/>
    <col min="15114" max="15361" width="9.140625" style="280"/>
    <col min="15362" max="15362" width="13.7109375" style="280" customWidth="1"/>
    <col min="15363" max="15363" width="42.7109375" style="280" customWidth="1"/>
    <col min="15364" max="15365" width="8.7109375" style="280" customWidth="1"/>
    <col min="15366" max="15366" width="11.140625" style="280" customWidth="1"/>
    <col min="15367" max="15367" width="11.28515625" style="280" bestFit="1" customWidth="1"/>
    <col min="15368" max="15368" width="10.140625" style="280" bestFit="1" customWidth="1"/>
    <col min="15369" max="15369" width="3.7109375" style="280" customWidth="1"/>
    <col min="15370" max="15617" width="9.140625" style="280"/>
    <col min="15618" max="15618" width="13.7109375" style="280" customWidth="1"/>
    <col min="15619" max="15619" width="42.7109375" style="280" customWidth="1"/>
    <col min="15620" max="15621" width="8.7109375" style="280" customWidth="1"/>
    <col min="15622" max="15622" width="11.140625" style="280" customWidth="1"/>
    <col min="15623" max="15623" width="11.28515625" style="280" bestFit="1" customWidth="1"/>
    <col min="15624" max="15624" width="10.140625" style="280" bestFit="1" customWidth="1"/>
    <col min="15625" max="15625" width="3.7109375" style="280" customWidth="1"/>
    <col min="15626" max="15873" width="9.140625" style="280"/>
    <col min="15874" max="15874" width="13.7109375" style="280" customWidth="1"/>
    <col min="15875" max="15875" width="42.7109375" style="280" customWidth="1"/>
    <col min="15876" max="15877" width="8.7109375" style="280" customWidth="1"/>
    <col min="15878" max="15878" width="11.140625" style="280" customWidth="1"/>
    <col min="15879" max="15879" width="11.28515625" style="280" bestFit="1" customWidth="1"/>
    <col min="15880" max="15880" width="10.140625" style="280" bestFit="1" customWidth="1"/>
    <col min="15881" max="15881" width="3.7109375" style="280" customWidth="1"/>
    <col min="15882" max="16129" width="9.140625" style="280"/>
    <col min="16130" max="16130" width="13.7109375" style="280" customWidth="1"/>
    <col min="16131" max="16131" width="42.7109375" style="280" customWidth="1"/>
    <col min="16132" max="16133" width="8.7109375" style="280" customWidth="1"/>
    <col min="16134" max="16134" width="11.140625" style="280" customWidth="1"/>
    <col min="16135" max="16135" width="11.28515625" style="280" bestFit="1" customWidth="1"/>
    <col min="16136" max="16136" width="10.140625" style="280" bestFit="1" customWidth="1"/>
    <col min="16137" max="16137" width="3.7109375" style="280" customWidth="1"/>
    <col min="16138" max="16384" width="9.140625" style="280"/>
  </cols>
  <sheetData>
    <row r="1" spans="2:12" ht="15.75" thickBot="1" x14ac:dyDescent="0.3">
      <c r="C1" s="3"/>
      <c r="D1" s="4"/>
    </row>
    <row r="2" spans="2:12" ht="15" customHeight="1" x14ac:dyDescent="0.25">
      <c r="B2" s="376" t="s">
        <v>181</v>
      </c>
      <c r="C2" s="366" t="s">
        <v>283</v>
      </c>
      <c r="D2" s="367"/>
      <c r="E2" s="367"/>
      <c r="F2" s="368"/>
    </row>
    <row r="3" spans="2:12" ht="15.75" customHeight="1" thickBot="1" x14ac:dyDescent="0.3">
      <c r="B3" s="377"/>
      <c r="C3" s="369"/>
      <c r="D3" s="370"/>
      <c r="E3" s="370"/>
      <c r="F3" s="371"/>
      <c r="L3" s="101"/>
    </row>
    <row r="4" spans="2:12" x14ac:dyDescent="0.25">
      <c r="C4" s="369"/>
      <c r="D4" s="370"/>
      <c r="E4" s="370"/>
      <c r="F4" s="371"/>
    </row>
    <row r="5" spans="2:12" x14ac:dyDescent="0.25">
      <c r="C5" s="369"/>
      <c r="D5" s="370"/>
      <c r="E5" s="370"/>
      <c r="F5" s="371"/>
    </row>
    <row r="6" spans="2:12" x14ac:dyDescent="0.25">
      <c r="C6" s="369"/>
      <c r="D6" s="370"/>
      <c r="E6" s="370"/>
      <c r="F6" s="371"/>
      <c r="K6" s="185"/>
    </row>
    <row r="7" spans="2:12" x14ac:dyDescent="0.25">
      <c r="C7" s="369"/>
      <c r="D7" s="370"/>
      <c r="E7" s="370"/>
      <c r="F7" s="371"/>
    </row>
    <row r="8" spans="2:12" x14ac:dyDescent="0.25">
      <c r="C8" s="369"/>
      <c r="D8" s="370"/>
      <c r="E8" s="370"/>
      <c r="F8" s="371"/>
    </row>
    <row r="9" spans="2:12" x14ac:dyDescent="0.25">
      <c r="C9" s="369"/>
      <c r="D9" s="370"/>
      <c r="E9" s="370"/>
      <c r="F9" s="371"/>
    </row>
    <row r="10" spans="2:12" x14ac:dyDescent="0.25">
      <c r="C10" s="369"/>
      <c r="D10" s="370"/>
      <c r="E10" s="370"/>
      <c r="F10" s="371"/>
    </row>
    <row r="11" spans="2:12" x14ac:dyDescent="0.25">
      <c r="C11" s="369"/>
      <c r="D11" s="370"/>
      <c r="E11" s="370"/>
      <c r="F11" s="371"/>
    </row>
    <row r="12" spans="2:12" x14ac:dyDescent="0.25">
      <c r="C12" s="369"/>
      <c r="D12" s="370"/>
      <c r="E12" s="370"/>
      <c r="F12" s="371"/>
    </row>
    <row r="13" spans="2:12" x14ac:dyDescent="0.25">
      <c r="C13" s="372"/>
      <c r="D13" s="373"/>
      <c r="E13" s="373"/>
      <c r="F13" s="374"/>
    </row>
    <row r="14" spans="2:12" ht="15.75" thickBot="1" x14ac:dyDescent="0.3"/>
    <row r="15" spans="2:12" s="8" customFormat="1" ht="13.5" thickBot="1" x14ac:dyDescent="0.25">
      <c r="B15" s="102"/>
      <c r="C15" s="8" t="s">
        <v>0</v>
      </c>
      <c r="D15" s="9"/>
      <c r="E15" s="10"/>
      <c r="F15" s="11" t="s">
        <v>1</v>
      </c>
      <c r="G15" s="12">
        <v>1</v>
      </c>
      <c r="H15" s="10"/>
    </row>
    <row r="16" spans="2:12" ht="15.75" thickBot="1" x14ac:dyDescent="0.3">
      <c r="C16" s="8"/>
      <c r="F16" s="11"/>
      <c r="G16" s="12"/>
    </row>
    <row r="17" spans="2:13" ht="15.75" thickBot="1" x14ac:dyDescent="0.3">
      <c r="C17" s="8"/>
      <c r="F17" s="11"/>
      <c r="G17" s="12"/>
    </row>
    <row r="18" spans="2:13" ht="15.75" thickBot="1" x14ac:dyDescent="0.3"/>
    <row r="19" spans="2:13" s="18" customFormat="1" ht="12.75" x14ac:dyDescent="0.2">
      <c r="B19" s="13" t="s">
        <v>2</v>
      </c>
      <c r="C19" s="14" t="s">
        <v>3</v>
      </c>
      <c r="D19" s="14" t="s">
        <v>4</v>
      </c>
      <c r="E19" s="15" t="s">
        <v>5</v>
      </c>
      <c r="F19" s="15" t="s">
        <v>6</v>
      </c>
      <c r="G19" s="15" t="s">
        <v>7</v>
      </c>
      <c r="H19" s="15" t="s">
        <v>8</v>
      </c>
    </row>
    <row r="20" spans="2:13" s="18" customFormat="1" ht="13.5" thickBot="1" x14ac:dyDescent="0.25">
      <c r="B20" s="94" t="s">
        <v>9</v>
      </c>
      <c r="C20" s="20"/>
      <c r="D20" s="20"/>
      <c r="E20" s="21"/>
      <c r="F20" s="21"/>
      <c r="G20" s="21"/>
      <c r="H20" s="21"/>
    </row>
    <row r="21" spans="2:13" s="18" customFormat="1" ht="13.5" thickBot="1" x14ac:dyDescent="0.25">
      <c r="B21" s="103"/>
      <c r="C21" s="25" t="s">
        <v>13</v>
      </c>
      <c r="D21" s="26"/>
      <c r="E21" s="27"/>
      <c r="F21" s="27"/>
      <c r="G21" s="27"/>
      <c r="H21" s="29"/>
    </row>
    <row r="22" spans="2:13" s="119" customFormat="1" ht="12.75" x14ac:dyDescent="0.2">
      <c r="B22" s="113"/>
      <c r="C22" s="114"/>
      <c r="D22" s="115"/>
      <c r="E22" s="116"/>
      <c r="F22" s="116"/>
      <c r="G22" s="117"/>
      <c r="H22" s="118"/>
    </row>
    <row r="23" spans="2:13" s="126" customFormat="1" x14ac:dyDescent="0.25">
      <c r="B23" s="120"/>
      <c r="C23" s="121"/>
      <c r="D23" s="122"/>
      <c r="E23" s="123"/>
      <c r="F23" s="123"/>
      <c r="G23" s="124"/>
      <c r="H23" s="125"/>
      <c r="J23" s="39"/>
      <c r="K23" s="40"/>
      <c r="L23" s="127"/>
      <c r="M23" s="127"/>
    </row>
    <row r="24" spans="2:13" x14ac:dyDescent="0.25">
      <c r="B24" s="83"/>
      <c r="C24" s="128"/>
      <c r="D24" s="129"/>
      <c r="E24" s="130"/>
      <c r="F24" s="130"/>
      <c r="G24" s="131"/>
      <c r="H24" s="132"/>
      <c r="J24" s="45"/>
    </row>
    <row r="25" spans="2:13" x14ac:dyDescent="0.25">
      <c r="B25" s="83"/>
      <c r="C25" s="46"/>
      <c r="D25" s="129"/>
      <c r="E25" s="133"/>
      <c r="F25" s="133"/>
      <c r="G25" s="131"/>
      <c r="H25" s="132"/>
      <c r="J25" s="45"/>
    </row>
    <row r="26" spans="2:13" ht="15.75" thickBot="1" x14ac:dyDescent="0.3">
      <c r="B26" s="104"/>
      <c r="C26" s="50"/>
      <c r="D26" s="51"/>
      <c r="E26" s="134"/>
      <c r="F26" s="134"/>
      <c r="G26" s="134"/>
      <c r="H26" s="135"/>
    </row>
    <row r="27" spans="2:13" ht="15.75" thickBot="1" x14ac:dyDescent="0.3">
      <c r="B27" s="105"/>
      <c r="C27" s="56" t="s">
        <v>14</v>
      </c>
      <c r="D27" s="57"/>
      <c r="E27" s="136"/>
      <c r="F27" s="136"/>
      <c r="G27" s="60" t="s">
        <v>15</v>
      </c>
      <c r="H27" s="12">
        <f>SUM(H22:H26)</f>
        <v>0</v>
      </c>
    </row>
    <row r="28" spans="2:13" ht="15.75" thickBot="1" x14ac:dyDescent="0.3">
      <c r="B28" s="105"/>
      <c r="C28" s="50"/>
      <c r="D28" s="61"/>
      <c r="E28" s="137"/>
      <c r="F28" s="137"/>
      <c r="G28" s="137"/>
      <c r="H28" s="138"/>
    </row>
    <row r="29" spans="2:13" ht="15.75" thickBot="1" x14ac:dyDescent="0.3">
      <c r="B29" s="106"/>
      <c r="C29" s="25" t="s">
        <v>16</v>
      </c>
      <c r="D29" s="61"/>
      <c r="E29" s="137"/>
      <c r="F29" s="137"/>
      <c r="G29" s="137"/>
      <c r="H29" s="138"/>
    </row>
    <row r="30" spans="2:13" s="278" customFormat="1" x14ac:dyDescent="0.25">
      <c r="B30" s="107"/>
      <c r="C30" s="67"/>
      <c r="D30" s="68"/>
      <c r="E30" s="139"/>
      <c r="F30" s="139"/>
      <c r="G30" s="139"/>
      <c r="H30" s="140"/>
    </row>
    <row r="31" spans="2:13" s="278" customFormat="1" x14ac:dyDescent="0.25">
      <c r="B31" s="85"/>
      <c r="C31" s="74"/>
      <c r="D31" s="108"/>
      <c r="E31" s="141"/>
      <c r="F31" s="141"/>
      <c r="G31" s="124"/>
      <c r="H31" s="125"/>
    </row>
    <row r="32" spans="2:13" s="278" customFormat="1" x14ac:dyDescent="0.25">
      <c r="B32" s="85"/>
      <c r="C32" s="74"/>
      <c r="D32" s="75"/>
      <c r="E32" s="142"/>
      <c r="F32" s="142"/>
      <c r="G32" s="124"/>
      <c r="H32" s="125"/>
    </row>
    <row r="33" spans="2:10" s="278" customFormat="1" x14ac:dyDescent="0.25">
      <c r="B33" s="85"/>
      <c r="C33" s="74"/>
      <c r="D33" s="75"/>
      <c r="E33" s="142"/>
      <c r="F33" s="142"/>
      <c r="G33" s="142"/>
      <c r="H33" s="125"/>
    </row>
    <row r="34" spans="2:10" s="278" customFormat="1" x14ac:dyDescent="0.25">
      <c r="B34" s="85"/>
      <c r="C34" s="74"/>
      <c r="D34" s="75"/>
      <c r="E34" s="142"/>
      <c r="F34" s="142"/>
      <c r="G34" s="124"/>
      <c r="H34" s="125"/>
    </row>
    <row r="35" spans="2:10" s="278" customFormat="1" x14ac:dyDescent="0.25">
      <c r="B35" s="85"/>
      <c r="C35" s="74"/>
      <c r="D35" s="75"/>
      <c r="E35" s="142"/>
      <c r="F35" s="142"/>
      <c r="G35" s="124"/>
      <c r="H35" s="125"/>
    </row>
    <row r="36" spans="2:10" x14ac:dyDescent="0.25">
      <c r="B36" s="83"/>
      <c r="C36" s="46"/>
      <c r="D36" s="51"/>
      <c r="E36" s="134"/>
      <c r="F36" s="134"/>
      <c r="G36" s="133"/>
      <c r="H36" s="135"/>
    </row>
    <row r="37" spans="2:10" ht="15.75" thickBot="1" x14ac:dyDescent="0.3">
      <c r="B37" s="104"/>
      <c r="C37" s="50"/>
      <c r="D37" s="79"/>
      <c r="E37" s="143"/>
      <c r="F37" s="143"/>
      <c r="G37" s="131"/>
      <c r="H37" s="144"/>
      <c r="J37" s="45"/>
    </row>
    <row r="38" spans="2:10" ht="15.75" thickBot="1" x14ac:dyDescent="0.3">
      <c r="B38" s="105"/>
      <c r="C38" s="56" t="s">
        <v>17</v>
      </c>
      <c r="D38" s="57"/>
      <c r="E38" s="136"/>
      <c r="F38" s="136"/>
      <c r="G38" s="60" t="s">
        <v>15</v>
      </c>
      <c r="H38" s="12">
        <f>SUM(H30:H37)</f>
        <v>0</v>
      </c>
    </row>
    <row r="39" spans="2:10" ht="15.75" thickBot="1" x14ac:dyDescent="0.3">
      <c r="B39" s="105"/>
      <c r="C39" s="50"/>
      <c r="D39" s="61"/>
      <c r="E39" s="137"/>
      <c r="F39" s="137"/>
      <c r="G39" s="137"/>
      <c r="H39" s="138"/>
    </row>
    <row r="40" spans="2:10" ht="15.75" thickBot="1" x14ac:dyDescent="0.3">
      <c r="B40" s="106"/>
      <c r="C40" s="25" t="s">
        <v>18</v>
      </c>
      <c r="D40" s="109"/>
      <c r="E40" s="145"/>
      <c r="F40" s="145"/>
      <c r="G40" s="145"/>
      <c r="H40" s="146"/>
    </row>
    <row r="41" spans="2:10" ht="165.75" x14ac:dyDescent="0.25">
      <c r="B41" s="224" t="str">
        <f>'ANAS 2015'!B18</f>
        <v xml:space="preserve">SIC.04.03.005 </v>
      </c>
      <c r="C41" s="257" t="str">
        <f>'ANAS 2015'!C18</f>
        <v xml:space="preserve">DELINEATORE 
flessibile in gomma bifacciale, con 6 inserti di rifrangenza di classe II (in osservanza del Regolamento di attuazione del Codice della strada, fig. II 392), utilizzati per delineare zone di lavoro di lunga durata, deviazioni, incanalamenti e separazioni dei sensi di marcia.
Sono compresi:
 - allestimento in opera e successiva rimozione di ogni delineatore con utilizzo di idoneo collante;
 - il riposizionamenti a seguito di spostamenti provocati da mezzi in marcia;
 - la sostituzione in caso di eventuali perdite e/o danneggiamenti;
 - la manutenzione per tutto il periodo di durata della fase di riferimento;
 - l'accatastamento e l'allontanamento a fine fase di lavoro.
Misurato cadauno per giorno, posto in opera per la durata della fase di lavoro, al fine di garantire la sicurezza dei lavoratori </v>
      </c>
      <c r="D41" s="244" t="str">
        <f>'ANAS 2015'!D18</f>
        <v xml:space="preserve">cad </v>
      </c>
      <c r="E41" s="258">
        <f>'BSIC03.a-3C '!E47</f>
        <v>222</v>
      </c>
      <c r="F41" s="258">
        <f>'ANAS 2015'!E18</f>
        <v>0.4</v>
      </c>
      <c r="G41" s="259">
        <f t="shared" ref="G41:G44" si="0">E41/$G$15</f>
        <v>222</v>
      </c>
      <c r="H41" s="260">
        <f t="shared" ref="H41:H44" si="1">G41*F41</f>
        <v>88.800000000000011</v>
      </c>
      <c r="J41" s="45"/>
    </row>
    <row r="42" spans="2:10" ht="153" x14ac:dyDescent="0.25">
      <c r="B42" s="225" t="str">
        <f>'ANAS 2015'!B20</f>
        <v xml:space="preserve">SIC.04.04.001 </v>
      </c>
      <c r="C42" s="257" t="str">
        <f>'ANAS 2015'!C20</f>
        <v xml:space="preserve">LAMPEGGIANTE DA CANTIERE A LED 
di colore giallo o rosso, con alimentazione a batterie, emissione luminosa a 360°, fornito e posto in opera.
Sono compresi:
  -l'uso per la durata della fase che prevede il lampeggiante al fine di assicurare un ordinata gestione del cantiere garantendo meglio la sicurezza dei lavoratori;
 - la manutenzione per tutto il periodo della fase di lavoro al fine di garantirne la funzionalità e l'efficienza;
 - l'allontanamento a fine fase di lavoro.
È inoltre compreso quanto altro occorre per l'utilizzo temporaneo del lampeggiante.
Misurate per ogni giorno di uso, per la durata della fase di lavoro, al fine di garantire la sicurezza dei lavoratori </v>
      </c>
      <c r="D42" s="239" t="str">
        <f>'ANAS 2015'!D20</f>
        <v xml:space="preserve">cad </v>
      </c>
      <c r="E42" s="240">
        <f>'BSIC03.a-3C '!E43</f>
        <v>28</v>
      </c>
      <c r="F42" s="245">
        <f>'ANAS 2015'!E20</f>
        <v>0.85</v>
      </c>
      <c r="G42" s="242">
        <f>E42/$G$15</f>
        <v>28</v>
      </c>
      <c r="H42" s="243">
        <f>G42*F42</f>
        <v>23.8</v>
      </c>
      <c r="J42" s="45"/>
    </row>
    <row r="43" spans="2:10" ht="153" x14ac:dyDescent="0.25">
      <c r="B43" s="225" t="str">
        <f>'ANAS 2015'!B19</f>
        <v xml:space="preserve">SIC.04.03.015 </v>
      </c>
      <c r="C43" s="257" t="str">
        <f>'ANAS 2015'!C19</f>
        <v>SACCHETTI DI ZAVORRA 
per cartelli stradali, forniti e posti in opera.
Sono compresi:
 - l'uso per la durata della fase che prevede il sacchetto di zavorra al fine di assicurare un ordinata gestione del cantiere garantendo meglio la sicurezza dei lavoratori;
 - la manutenzione per tutto il periodo della fase di lavoro al fine di garantirne la funzionalità e l'efficienza;
 - l'accatastamento e l'allontanamento a fine fase di lavoro.
Dimensioni standard: cm 60 x 40, capienza Kg. 25,00.
È inoltre compreso quanto altro occorre per l'utilizzo temporaneo dei sacchetti.
Misurati per ogni giorno di uso, per la durata della fase di lavoro al fine di garantire la sicurezza dei lavoratori.</v>
      </c>
      <c r="D43" s="239" t="str">
        <f>'ANAS 2015'!D19</f>
        <v xml:space="preserve">cad </v>
      </c>
      <c r="E43" s="240">
        <f>'BSIC03.a-3C '!E48</f>
        <v>37</v>
      </c>
      <c r="F43" s="240">
        <f>'ANAS 2015'!E19</f>
        <v>0.25</v>
      </c>
      <c r="G43" s="242">
        <f>E43/$G$15</f>
        <v>37</v>
      </c>
      <c r="H43" s="243">
        <f>G43*F43</f>
        <v>9.25</v>
      </c>
      <c r="J43" s="45"/>
    </row>
    <row r="44" spans="2:10" ht="26.25" thickBot="1" x14ac:dyDescent="0.3">
      <c r="B44" s="224" t="str">
        <f>'ANALISI DI MERCATO'!B5</f>
        <v>BSIC-AM003</v>
      </c>
      <c r="C44" s="257" t="str">
        <f>'ANALISI DI MERCATO'!C5</f>
        <v>Pannello 90x90 fondo nero - 8 fari a led diam. 200 certificato, compreso di Cavalletto verticale e batterie (durata 8 ore). Compenso giornaliero.</v>
      </c>
      <c r="D44" s="239" t="str">
        <f>'ANALISI DI MERCATO'!D5</f>
        <v>giorno</v>
      </c>
      <c r="E44" s="240">
        <f>'BSIC03.a-3C '!E49</f>
        <v>2</v>
      </c>
      <c r="F44" s="240">
        <f>'ANALISI DI MERCATO'!H5</f>
        <v>37.774421333333336</v>
      </c>
      <c r="G44" s="255">
        <f t="shared" si="0"/>
        <v>2</v>
      </c>
      <c r="H44" s="256">
        <f t="shared" si="1"/>
        <v>75.548842666666673</v>
      </c>
      <c r="J44" s="45"/>
    </row>
    <row r="45" spans="2:10" ht="15.75" thickBot="1" x14ac:dyDescent="0.3">
      <c r="B45" s="105"/>
      <c r="C45" s="56" t="s">
        <v>22</v>
      </c>
      <c r="D45" s="57"/>
      <c r="E45" s="136"/>
      <c r="F45" s="136"/>
      <c r="G45" s="60" t="s">
        <v>15</v>
      </c>
      <c r="H45" s="12">
        <f>SUM(H41:H44)</f>
        <v>197.39884266666667</v>
      </c>
    </row>
    <row r="46" spans="2:10" ht="15.75" thickBot="1" x14ac:dyDescent="0.3">
      <c r="C46" s="87"/>
      <c r="D46" s="88"/>
      <c r="E46" s="147"/>
      <c r="F46" s="147"/>
      <c r="G46" s="148"/>
      <c r="H46" s="148"/>
    </row>
    <row r="47" spans="2:10" ht="15.75" thickBot="1" x14ac:dyDescent="0.3">
      <c r="C47" s="91"/>
      <c r="D47" s="91"/>
      <c r="E47" s="91"/>
      <c r="F47" s="91" t="s">
        <v>23</v>
      </c>
      <c r="G47" s="92" t="s">
        <v>31</v>
      </c>
      <c r="H47" s="12">
        <f>H45+H38+H27</f>
        <v>197.39884266666667</v>
      </c>
    </row>
  </sheetData>
  <mergeCells count="2">
    <mergeCell ref="B2:B3"/>
    <mergeCell ref="C2:F13"/>
  </mergeCells>
  <pageMargins left="0.7" right="0.7" top="0.75" bottom="0.75" header="0.3" footer="0.3"/>
  <pageSetup paperSize="9" scale="5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B1:M56"/>
  <sheetViews>
    <sheetView topLeftCell="A36" workbookViewId="0">
      <selection activeCell="C50" sqref="C50"/>
    </sheetView>
  </sheetViews>
  <sheetFormatPr defaultRowHeight="15" x14ac:dyDescent="0.25"/>
  <cols>
    <col min="1" max="1" width="3.7109375" style="280" customWidth="1"/>
    <col min="2" max="2" width="15.7109375" style="101" customWidth="1"/>
    <col min="3" max="3" width="80.7109375" style="280" customWidth="1"/>
    <col min="4" max="4" width="8.7109375" style="6" customWidth="1"/>
    <col min="5" max="5" width="8.7109375" style="5" customWidth="1"/>
    <col min="6" max="8" width="10.7109375" style="5" customWidth="1"/>
    <col min="9" max="9" width="3.7109375" style="280" customWidth="1"/>
    <col min="10" max="257" width="9.140625" style="280"/>
    <col min="258" max="258" width="13.7109375" style="280" customWidth="1"/>
    <col min="259" max="259" width="42.7109375" style="280" customWidth="1"/>
    <col min="260" max="261" width="8.7109375" style="280" customWidth="1"/>
    <col min="262" max="264" width="10.7109375" style="280" customWidth="1"/>
    <col min="265" max="265" width="3.7109375" style="280" customWidth="1"/>
    <col min="266" max="513" width="9.140625" style="280"/>
    <col min="514" max="514" width="13.7109375" style="280" customWidth="1"/>
    <col min="515" max="515" width="42.7109375" style="280" customWidth="1"/>
    <col min="516" max="517" width="8.7109375" style="280" customWidth="1"/>
    <col min="518" max="520" width="10.7109375" style="280" customWidth="1"/>
    <col min="521" max="521" width="3.7109375" style="280" customWidth="1"/>
    <col min="522" max="769" width="9.140625" style="280"/>
    <col min="770" max="770" width="13.7109375" style="280" customWidth="1"/>
    <col min="771" max="771" width="42.7109375" style="280" customWidth="1"/>
    <col min="772" max="773" width="8.7109375" style="280" customWidth="1"/>
    <col min="774" max="776" width="10.7109375" style="280" customWidth="1"/>
    <col min="777" max="777" width="3.7109375" style="280" customWidth="1"/>
    <col min="778" max="1025" width="9.140625" style="280"/>
    <col min="1026" max="1026" width="13.7109375" style="280" customWidth="1"/>
    <col min="1027" max="1027" width="42.7109375" style="280" customWidth="1"/>
    <col min="1028" max="1029" width="8.7109375" style="280" customWidth="1"/>
    <col min="1030" max="1032" width="10.7109375" style="280" customWidth="1"/>
    <col min="1033" max="1033" width="3.7109375" style="280" customWidth="1"/>
    <col min="1034" max="1281" width="9.140625" style="280"/>
    <col min="1282" max="1282" width="13.7109375" style="280" customWidth="1"/>
    <col min="1283" max="1283" width="42.7109375" style="280" customWidth="1"/>
    <col min="1284" max="1285" width="8.7109375" style="280" customWidth="1"/>
    <col min="1286" max="1288" width="10.7109375" style="280" customWidth="1"/>
    <col min="1289" max="1289" width="3.7109375" style="280" customWidth="1"/>
    <col min="1290" max="1537" width="9.140625" style="280"/>
    <col min="1538" max="1538" width="13.7109375" style="280" customWidth="1"/>
    <col min="1539" max="1539" width="42.7109375" style="280" customWidth="1"/>
    <col min="1540" max="1541" width="8.7109375" style="280" customWidth="1"/>
    <col min="1542" max="1544" width="10.7109375" style="280" customWidth="1"/>
    <col min="1545" max="1545" width="3.7109375" style="280" customWidth="1"/>
    <col min="1546" max="1793" width="9.140625" style="280"/>
    <col min="1794" max="1794" width="13.7109375" style="280" customWidth="1"/>
    <col min="1795" max="1795" width="42.7109375" style="280" customWidth="1"/>
    <col min="1796" max="1797" width="8.7109375" style="280" customWidth="1"/>
    <col min="1798" max="1800" width="10.7109375" style="280" customWidth="1"/>
    <col min="1801" max="1801" width="3.7109375" style="280" customWidth="1"/>
    <col min="1802" max="2049" width="9.140625" style="280"/>
    <col min="2050" max="2050" width="13.7109375" style="280" customWidth="1"/>
    <col min="2051" max="2051" width="42.7109375" style="280" customWidth="1"/>
    <col min="2052" max="2053" width="8.7109375" style="280" customWidth="1"/>
    <col min="2054" max="2056" width="10.7109375" style="280" customWidth="1"/>
    <col min="2057" max="2057" width="3.7109375" style="280" customWidth="1"/>
    <col min="2058" max="2305" width="9.140625" style="280"/>
    <col min="2306" max="2306" width="13.7109375" style="280" customWidth="1"/>
    <col min="2307" max="2307" width="42.7109375" style="280" customWidth="1"/>
    <col min="2308" max="2309" width="8.7109375" style="280" customWidth="1"/>
    <col min="2310" max="2312" width="10.7109375" style="280" customWidth="1"/>
    <col min="2313" max="2313" width="3.7109375" style="280" customWidth="1"/>
    <col min="2314" max="2561" width="9.140625" style="280"/>
    <col min="2562" max="2562" width="13.7109375" style="280" customWidth="1"/>
    <col min="2563" max="2563" width="42.7109375" style="280" customWidth="1"/>
    <col min="2564" max="2565" width="8.7109375" style="280" customWidth="1"/>
    <col min="2566" max="2568" width="10.7109375" style="280" customWidth="1"/>
    <col min="2569" max="2569" width="3.7109375" style="280" customWidth="1"/>
    <col min="2570" max="2817" width="9.140625" style="280"/>
    <col min="2818" max="2818" width="13.7109375" style="280" customWidth="1"/>
    <col min="2819" max="2819" width="42.7109375" style="280" customWidth="1"/>
    <col min="2820" max="2821" width="8.7109375" style="280" customWidth="1"/>
    <col min="2822" max="2824" width="10.7109375" style="280" customWidth="1"/>
    <col min="2825" max="2825" width="3.7109375" style="280" customWidth="1"/>
    <col min="2826" max="3073" width="9.140625" style="280"/>
    <col min="3074" max="3074" width="13.7109375" style="280" customWidth="1"/>
    <col min="3075" max="3075" width="42.7109375" style="280" customWidth="1"/>
    <col min="3076" max="3077" width="8.7109375" style="280" customWidth="1"/>
    <col min="3078" max="3080" width="10.7109375" style="280" customWidth="1"/>
    <col min="3081" max="3081" width="3.7109375" style="280" customWidth="1"/>
    <col min="3082" max="3329" width="9.140625" style="280"/>
    <col min="3330" max="3330" width="13.7109375" style="280" customWidth="1"/>
    <col min="3331" max="3331" width="42.7109375" style="280" customWidth="1"/>
    <col min="3332" max="3333" width="8.7109375" style="280" customWidth="1"/>
    <col min="3334" max="3336" width="10.7109375" style="280" customWidth="1"/>
    <col min="3337" max="3337" width="3.7109375" style="280" customWidth="1"/>
    <col min="3338" max="3585" width="9.140625" style="280"/>
    <col min="3586" max="3586" width="13.7109375" style="280" customWidth="1"/>
    <col min="3587" max="3587" width="42.7109375" style="280" customWidth="1"/>
    <col min="3588" max="3589" width="8.7109375" style="280" customWidth="1"/>
    <col min="3590" max="3592" width="10.7109375" style="280" customWidth="1"/>
    <col min="3593" max="3593" width="3.7109375" style="280" customWidth="1"/>
    <col min="3594" max="3841" width="9.140625" style="280"/>
    <col min="3842" max="3842" width="13.7109375" style="280" customWidth="1"/>
    <col min="3843" max="3843" width="42.7109375" style="280" customWidth="1"/>
    <col min="3844" max="3845" width="8.7109375" style="280" customWidth="1"/>
    <col min="3846" max="3848" width="10.7109375" style="280" customWidth="1"/>
    <col min="3849" max="3849" width="3.7109375" style="280" customWidth="1"/>
    <col min="3850" max="4097" width="9.140625" style="280"/>
    <col min="4098" max="4098" width="13.7109375" style="280" customWidth="1"/>
    <col min="4099" max="4099" width="42.7109375" style="280" customWidth="1"/>
    <col min="4100" max="4101" width="8.7109375" style="280" customWidth="1"/>
    <col min="4102" max="4104" width="10.7109375" style="280" customWidth="1"/>
    <col min="4105" max="4105" width="3.7109375" style="280" customWidth="1"/>
    <col min="4106" max="4353" width="9.140625" style="280"/>
    <col min="4354" max="4354" width="13.7109375" style="280" customWidth="1"/>
    <col min="4355" max="4355" width="42.7109375" style="280" customWidth="1"/>
    <col min="4356" max="4357" width="8.7109375" style="280" customWidth="1"/>
    <col min="4358" max="4360" width="10.7109375" style="280" customWidth="1"/>
    <col min="4361" max="4361" width="3.7109375" style="280" customWidth="1"/>
    <col min="4362" max="4609" width="9.140625" style="280"/>
    <col min="4610" max="4610" width="13.7109375" style="280" customWidth="1"/>
    <col min="4611" max="4611" width="42.7109375" style="280" customWidth="1"/>
    <col min="4612" max="4613" width="8.7109375" style="280" customWidth="1"/>
    <col min="4614" max="4616" width="10.7109375" style="280" customWidth="1"/>
    <col min="4617" max="4617" width="3.7109375" style="280" customWidth="1"/>
    <col min="4618" max="4865" width="9.140625" style="280"/>
    <col min="4866" max="4866" width="13.7109375" style="280" customWidth="1"/>
    <col min="4867" max="4867" width="42.7109375" style="280" customWidth="1"/>
    <col min="4868" max="4869" width="8.7109375" style="280" customWidth="1"/>
    <col min="4870" max="4872" width="10.7109375" style="280" customWidth="1"/>
    <col min="4873" max="4873" width="3.7109375" style="280" customWidth="1"/>
    <col min="4874" max="5121" width="9.140625" style="280"/>
    <col min="5122" max="5122" width="13.7109375" style="280" customWidth="1"/>
    <col min="5123" max="5123" width="42.7109375" style="280" customWidth="1"/>
    <col min="5124" max="5125" width="8.7109375" style="280" customWidth="1"/>
    <col min="5126" max="5128" width="10.7109375" style="280" customWidth="1"/>
    <col min="5129" max="5129" width="3.7109375" style="280" customWidth="1"/>
    <col min="5130" max="5377" width="9.140625" style="280"/>
    <col min="5378" max="5378" width="13.7109375" style="280" customWidth="1"/>
    <col min="5379" max="5379" width="42.7109375" style="280" customWidth="1"/>
    <col min="5380" max="5381" width="8.7109375" style="280" customWidth="1"/>
    <col min="5382" max="5384" width="10.7109375" style="280" customWidth="1"/>
    <col min="5385" max="5385" width="3.7109375" style="280" customWidth="1"/>
    <col min="5386" max="5633" width="9.140625" style="280"/>
    <col min="5634" max="5634" width="13.7109375" style="280" customWidth="1"/>
    <col min="5635" max="5635" width="42.7109375" style="280" customWidth="1"/>
    <col min="5636" max="5637" width="8.7109375" style="280" customWidth="1"/>
    <col min="5638" max="5640" width="10.7109375" style="280" customWidth="1"/>
    <col min="5641" max="5641" width="3.7109375" style="280" customWidth="1"/>
    <col min="5642" max="5889" width="9.140625" style="280"/>
    <col min="5890" max="5890" width="13.7109375" style="280" customWidth="1"/>
    <col min="5891" max="5891" width="42.7109375" style="280" customWidth="1"/>
    <col min="5892" max="5893" width="8.7109375" style="280" customWidth="1"/>
    <col min="5894" max="5896" width="10.7109375" style="280" customWidth="1"/>
    <col min="5897" max="5897" width="3.7109375" style="280" customWidth="1"/>
    <col min="5898" max="6145" width="9.140625" style="280"/>
    <col min="6146" max="6146" width="13.7109375" style="280" customWidth="1"/>
    <col min="6147" max="6147" width="42.7109375" style="280" customWidth="1"/>
    <col min="6148" max="6149" width="8.7109375" style="280" customWidth="1"/>
    <col min="6150" max="6152" width="10.7109375" style="280" customWidth="1"/>
    <col min="6153" max="6153" width="3.7109375" style="280" customWidth="1"/>
    <col min="6154" max="6401" width="9.140625" style="280"/>
    <col min="6402" max="6402" width="13.7109375" style="280" customWidth="1"/>
    <col min="6403" max="6403" width="42.7109375" style="280" customWidth="1"/>
    <col min="6404" max="6405" width="8.7109375" style="280" customWidth="1"/>
    <col min="6406" max="6408" width="10.7109375" style="280" customWidth="1"/>
    <col min="6409" max="6409" width="3.7109375" style="280" customWidth="1"/>
    <col min="6410" max="6657" width="9.140625" style="280"/>
    <col min="6658" max="6658" width="13.7109375" style="280" customWidth="1"/>
    <col min="6659" max="6659" width="42.7109375" style="280" customWidth="1"/>
    <col min="6660" max="6661" width="8.7109375" style="280" customWidth="1"/>
    <col min="6662" max="6664" width="10.7109375" style="280" customWidth="1"/>
    <col min="6665" max="6665" width="3.7109375" style="280" customWidth="1"/>
    <col min="6666" max="6913" width="9.140625" style="280"/>
    <col min="6914" max="6914" width="13.7109375" style="280" customWidth="1"/>
    <col min="6915" max="6915" width="42.7109375" style="280" customWidth="1"/>
    <col min="6916" max="6917" width="8.7109375" style="280" customWidth="1"/>
    <col min="6918" max="6920" width="10.7109375" style="280" customWidth="1"/>
    <col min="6921" max="6921" width="3.7109375" style="280" customWidth="1"/>
    <col min="6922" max="7169" width="9.140625" style="280"/>
    <col min="7170" max="7170" width="13.7109375" style="280" customWidth="1"/>
    <col min="7171" max="7171" width="42.7109375" style="280" customWidth="1"/>
    <col min="7172" max="7173" width="8.7109375" style="280" customWidth="1"/>
    <col min="7174" max="7176" width="10.7109375" style="280" customWidth="1"/>
    <col min="7177" max="7177" width="3.7109375" style="280" customWidth="1"/>
    <col min="7178" max="7425" width="9.140625" style="280"/>
    <col min="7426" max="7426" width="13.7109375" style="280" customWidth="1"/>
    <col min="7427" max="7427" width="42.7109375" style="280" customWidth="1"/>
    <col min="7428" max="7429" width="8.7109375" style="280" customWidth="1"/>
    <col min="7430" max="7432" width="10.7109375" style="280" customWidth="1"/>
    <col min="7433" max="7433" width="3.7109375" style="280" customWidth="1"/>
    <col min="7434" max="7681" width="9.140625" style="280"/>
    <col min="7682" max="7682" width="13.7109375" style="280" customWidth="1"/>
    <col min="7683" max="7683" width="42.7109375" style="280" customWidth="1"/>
    <col min="7684" max="7685" width="8.7109375" style="280" customWidth="1"/>
    <col min="7686" max="7688" width="10.7109375" style="280" customWidth="1"/>
    <col min="7689" max="7689" width="3.7109375" style="280" customWidth="1"/>
    <col min="7690" max="7937" width="9.140625" style="280"/>
    <col min="7938" max="7938" width="13.7109375" style="280" customWidth="1"/>
    <col min="7939" max="7939" width="42.7109375" style="280" customWidth="1"/>
    <col min="7940" max="7941" width="8.7109375" style="280" customWidth="1"/>
    <col min="7942" max="7944" width="10.7109375" style="280" customWidth="1"/>
    <col min="7945" max="7945" width="3.7109375" style="280" customWidth="1"/>
    <col min="7946" max="8193" width="9.140625" style="280"/>
    <col min="8194" max="8194" width="13.7109375" style="280" customWidth="1"/>
    <col min="8195" max="8195" width="42.7109375" style="280" customWidth="1"/>
    <col min="8196" max="8197" width="8.7109375" style="280" customWidth="1"/>
    <col min="8198" max="8200" width="10.7109375" style="280" customWidth="1"/>
    <col min="8201" max="8201" width="3.7109375" style="280" customWidth="1"/>
    <col min="8202" max="8449" width="9.140625" style="280"/>
    <col min="8450" max="8450" width="13.7109375" style="280" customWidth="1"/>
    <col min="8451" max="8451" width="42.7109375" style="280" customWidth="1"/>
    <col min="8452" max="8453" width="8.7109375" style="280" customWidth="1"/>
    <col min="8454" max="8456" width="10.7109375" style="280" customWidth="1"/>
    <col min="8457" max="8457" width="3.7109375" style="280" customWidth="1"/>
    <col min="8458" max="8705" width="9.140625" style="280"/>
    <col min="8706" max="8706" width="13.7109375" style="280" customWidth="1"/>
    <col min="8707" max="8707" width="42.7109375" style="280" customWidth="1"/>
    <col min="8708" max="8709" width="8.7109375" style="280" customWidth="1"/>
    <col min="8710" max="8712" width="10.7109375" style="280" customWidth="1"/>
    <col min="8713" max="8713" width="3.7109375" style="280" customWidth="1"/>
    <col min="8714" max="8961" width="9.140625" style="280"/>
    <col min="8962" max="8962" width="13.7109375" style="280" customWidth="1"/>
    <col min="8963" max="8963" width="42.7109375" style="280" customWidth="1"/>
    <col min="8964" max="8965" width="8.7109375" style="280" customWidth="1"/>
    <col min="8966" max="8968" width="10.7109375" style="280" customWidth="1"/>
    <col min="8969" max="8969" width="3.7109375" style="280" customWidth="1"/>
    <col min="8970" max="9217" width="9.140625" style="280"/>
    <col min="9218" max="9218" width="13.7109375" style="280" customWidth="1"/>
    <col min="9219" max="9219" width="42.7109375" style="280" customWidth="1"/>
    <col min="9220" max="9221" width="8.7109375" style="280" customWidth="1"/>
    <col min="9222" max="9224" width="10.7109375" style="280" customWidth="1"/>
    <col min="9225" max="9225" width="3.7109375" style="280" customWidth="1"/>
    <col min="9226" max="9473" width="9.140625" style="280"/>
    <col min="9474" max="9474" width="13.7109375" style="280" customWidth="1"/>
    <col min="9475" max="9475" width="42.7109375" style="280" customWidth="1"/>
    <col min="9476" max="9477" width="8.7109375" style="280" customWidth="1"/>
    <col min="9478" max="9480" width="10.7109375" style="280" customWidth="1"/>
    <col min="9481" max="9481" width="3.7109375" style="280" customWidth="1"/>
    <col min="9482" max="9729" width="9.140625" style="280"/>
    <col min="9730" max="9730" width="13.7109375" style="280" customWidth="1"/>
    <col min="9731" max="9731" width="42.7109375" style="280" customWidth="1"/>
    <col min="9732" max="9733" width="8.7109375" style="280" customWidth="1"/>
    <col min="9734" max="9736" width="10.7109375" style="280" customWidth="1"/>
    <col min="9737" max="9737" width="3.7109375" style="280" customWidth="1"/>
    <col min="9738" max="9985" width="9.140625" style="280"/>
    <col min="9986" max="9986" width="13.7109375" style="280" customWidth="1"/>
    <col min="9987" max="9987" width="42.7109375" style="280" customWidth="1"/>
    <col min="9988" max="9989" width="8.7109375" style="280" customWidth="1"/>
    <col min="9990" max="9992" width="10.7109375" style="280" customWidth="1"/>
    <col min="9993" max="9993" width="3.7109375" style="280" customWidth="1"/>
    <col min="9994" max="10241" width="9.140625" style="280"/>
    <col min="10242" max="10242" width="13.7109375" style="280" customWidth="1"/>
    <col min="10243" max="10243" width="42.7109375" style="280" customWidth="1"/>
    <col min="10244" max="10245" width="8.7109375" style="280" customWidth="1"/>
    <col min="10246" max="10248" width="10.7109375" style="280" customWidth="1"/>
    <col min="10249" max="10249" width="3.7109375" style="280" customWidth="1"/>
    <col min="10250" max="10497" width="9.140625" style="280"/>
    <col min="10498" max="10498" width="13.7109375" style="280" customWidth="1"/>
    <col min="10499" max="10499" width="42.7109375" style="280" customWidth="1"/>
    <col min="10500" max="10501" width="8.7109375" style="280" customWidth="1"/>
    <col min="10502" max="10504" width="10.7109375" style="280" customWidth="1"/>
    <col min="10505" max="10505" width="3.7109375" style="280" customWidth="1"/>
    <col min="10506" max="10753" width="9.140625" style="280"/>
    <col min="10754" max="10754" width="13.7109375" style="280" customWidth="1"/>
    <col min="10755" max="10755" width="42.7109375" style="280" customWidth="1"/>
    <col min="10756" max="10757" width="8.7109375" style="280" customWidth="1"/>
    <col min="10758" max="10760" width="10.7109375" style="280" customWidth="1"/>
    <col min="10761" max="10761" width="3.7109375" style="280" customWidth="1"/>
    <col min="10762" max="11009" width="9.140625" style="280"/>
    <col min="11010" max="11010" width="13.7109375" style="280" customWidth="1"/>
    <col min="11011" max="11011" width="42.7109375" style="280" customWidth="1"/>
    <col min="11012" max="11013" width="8.7109375" style="280" customWidth="1"/>
    <col min="11014" max="11016" width="10.7109375" style="280" customWidth="1"/>
    <col min="11017" max="11017" width="3.7109375" style="280" customWidth="1"/>
    <col min="11018" max="11265" width="9.140625" style="280"/>
    <col min="11266" max="11266" width="13.7109375" style="280" customWidth="1"/>
    <col min="11267" max="11267" width="42.7109375" style="280" customWidth="1"/>
    <col min="11268" max="11269" width="8.7109375" style="280" customWidth="1"/>
    <col min="11270" max="11272" width="10.7109375" style="280" customWidth="1"/>
    <col min="11273" max="11273" width="3.7109375" style="280" customWidth="1"/>
    <col min="11274" max="11521" width="9.140625" style="280"/>
    <col min="11522" max="11522" width="13.7109375" style="280" customWidth="1"/>
    <col min="11523" max="11523" width="42.7109375" style="280" customWidth="1"/>
    <col min="11524" max="11525" width="8.7109375" style="280" customWidth="1"/>
    <col min="11526" max="11528" width="10.7109375" style="280" customWidth="1"/>
    <col min="11529" max="11529" width="3.7109375" style="280" customWidth="1"/>
    <col min="11530" max="11777" width="9.140625" style="280"/>
    <col min="11778" max="11778" width="13.7109375" style="280" customWidth="1"/>
    <col min="11779" max="11779" width="42.7109375" style="280" customWidth="1"/>
    <col min="11780" max="11781" width="8.7109375" style="280" customWidth="1"/>
    <col min="11782" max="11784" width="10.7109375" style="280" customWidth="1"/>
    <col min="11785" max="11785" width="3.7109375" style="280" customWidth="1"/>
    <col min="11786" max="12033" width="9.140625" style="280"/>
    <col min="12034" max="12034" width="13.7109375" style="280" customWidth="1"/>
    <col min="12035" max="12035" width="42.7109375" style="280" customWidth="1"/>
    <col min="12036" max="12037" width="8.7109375" style="280" customWidth="1"/>
    <col min="12038" max="12040" width="10.7109375" style="280" customWidth="1"/>
    <col min="12041" max="12041" width="3.7109375" style="280" customWidth="1"/>
    <col min="12042" max="12289" width="9.140625" style="280"/>
    <col min="12290" max="12290" width="13.7109375" style="280" customWidth="1"/>
    <col min="12291" max="12291" width="42.7109375" style="280" customWidth="1"/>
    <col min="12292" max="12293" width="8.7109375" style="280" customWidth="1"/>
    <col min="12294" max="12296" width="10.7109375" style="280" customWidth="1"/>
    <col min="12297" max="12297" width="3.7109375" style="280" customWidth="1"/>
    <col min="12298" max="12545" width="9.140625" style="280"/>
    <col min="12546" max="12546" width="13.7109375" style="280" customWidth="1"/>
    <col min="12547" max="12547" width="42.7109375" style="280" customWidth="1"/>
    <col min="12548" max="12549" width="8.7109375" style="280" customWidth="1"/>
    <col min="12550" max="12552" width="10.7109375" style="280" customWidth="1"/>
    <col min="12553" max="12553" width="3.7109375" style="280" customWidth="1"/>
    <col min="12554" max="12801" width="9.140625" style="280"/>
    <col min="12802" max="12802" width="13.7109375" style="280" customWidth="1"/>
    <col min="12803" max="12803" width="42.7109375" style="280" customWidth="1"/>
    <col min="12804" max="12805" width="8.7109375" style="280" customWidth="1"/>
    <col min="12806" max="12808" width="10.7109375" style="280" customWidth="1"/>
    <col min="12809" max="12809" width="3.7109375" style="280" customWidth="1"/>
    <col min="12810" max="13057" width="9.140625" style="280"/>
    <col min="13058" max="13058" width="13.7109375" style="280" customWidth="1"/>
    <col min="13059" max="13059" width="42.7109375" style="280" customWidth="1"/>
    <col min="13060" max="13061" width="8.7109375" style="280" customWidth="1"/>
    <col min="13062" max="13064" width="10.7109375" style="280" customWidth="1"/>
    <col min="13065" max="13065" width="3.7109375" style="280" customWidth="1"/>
    <col min="13066" max="13313" width="9.140625" style="280"/>
    <col min="13314" max="13314" width="13.7109375" style="280" customWidth="1"/>
    <col min="13315" max="13315" width="42.7109375" style="280" customWidth="1"/>
    <col min="13316" max="13317" width="8.7109375" style="280" customWidth="1"/>
    <col min="13318" max="13320" width="10.7109375" style="280" customWidth="1"/>
    <col min="13321" max="13321" width="3.7109375" style="280" customWidth="1"/>
    <col min="13322" max="13569" width="9.140625" style="280"/>
    <col min="13570" max="13570" width="13.7109375" style="280" customWidth="1"/>
    <col min="13571" max="13571" width="42.7109375" style="280" customWidth="1"/>
    <col min="13572" max="13573" width="8.7109375" style="280" customWidth="1"/>
    <col min="13574" max="13576" width="10.7109375" style="280" customWidth="1"/>
    <col min="13577" max="13577" width="3.7109375" style="280" customWidth="1"/>
    <col min="13578" max="13825" width="9.140625" style="280"/>
    <col min="13826" max="13826" width="13.7109375" style="280" customWidth="1"/>
    <col min="13827" max="13827" width="42.7109375" style="280" customWidth="1"/>
    <col min="13828" max="13829" width="8.7109375" style="280" customWidth="1"/>
    <col min="13830" max="13832" width="10.7109375" style="280" customWidth="1"/>
    <col min="13833" max="13833" width="3.7109375" style="280" customWidth="1"/>
    <col min="13834" max="14081" width="9.140625" style="280"/>
    <col min="14082" max="14082" width="13.7109375" style="280" customWidth="1"/>
    <col min="14083" max="14083" width="42.7109375" style="280" customWidth="1"/>
    <col min="14084" max="14085" width="8.7109375" style="280" customWidth="1"/>
    <col min="14086" max="14088" width="10.7109375" style="280" customWidth="1"/>
    <col min="14089" max="14089" width="3.7109375" style="280" customWidth="1"/>
    <col min="14090" max="14337" width="9.140625" style="280"/>
    <col min="14338" max="14338" width="13.7109375" style="280" customWidth="1"/>
    <col min="14339" max="14339" width="42.7109375" style="280" customWidth="1"/>
    <col min="14340" max="14341" width="8.7109375" style="280" customWidth="1"/>
    <col min="14342" max="14344" width="10.7109375" style="280" customWidth="1"/>
    <col min="14345" max="14345" width="3.7109375" style="280" customWidth="1"/>
    <col min="14346" max="14593" width="9.140625" style="280"/>
    <col min="14594" max="14594" width="13.7109375" style="280" customWidth="1"/>
    <col min="14595" max="14595" width="42.7109375" style="280" customWidth="1"/>
    <col min="14596" max="14597" width="8.7109375" style="280" customWidth="1"/>
    <col min="14598" max="14600" width="10.7109375" style="280" customWidth="1"/>
    <col min="14601" max="14601" width="3.7109375" style="280" customWidth="1"/>
    <col min="14602" max="14849" width="9.140625" style="280"/>
    <col min="14850" max="14850" width="13.7109375" style="280" customWidth="1"/>
    <col min="14851" max="14851" width="42.7109375" style="280" customWidth="1"/>
    <col min="14852" max="14853" width="8.7109375" style="280" customWidth="1"/>
    <col min="14854" max="14856" width="10.7109375" style="280" customWidth="1"/>
    <col min="14857" max="14857" width="3.7109375" style="280" customWidth="1"/>
    <col min="14858" max="15105" width="9.140625" style="280"/>
    <col min="15106" max="15106" width="13.7109375" style="280" customWidth="1"/>
    <col min="15107" max="15107" width="42.7109375" style="280" customWidth="1"/>
    <col min="15108" max="15109" width="8.7109375" style="280" customWidth="1"/>
    <col min="15110" max="15112" width="10.7109375" style="280" customWidth="1"/>
    <col min="15113" max="15113" width="3.7109375" style="280" customWidth="1"/>
    <col min="15114" max="15361" width="9.140625" style="280"/>
    <col min="15362" max="15362" width="13.7109375" style="280" customWidth="1"/>
    <col min="15363" max="15363" width="42.7109375" style="280" customWidth="1"/>
    <col min="15364" max="15365" width="8.7109375" style="280" customWidth="1"/>
    <col min="15366" max="15368" width="10.7109375" style="280" customWidth="1"/>
    <col min="15369" max="15369" width="3.7109375" style="280" customWidth="1"/>
    <col min="15370" max="15617" width="9.140625" style="280"/>
    <col min="15618" max="15618" width="13.7109375" style="280" customWidth="1"/>
    <col min="15619" max="15619" width="42.7109375" style="280" customWidth="1"/>
    <col min="15620" max="15621" width="8.7109375" style="280" customWidth="1"/>
    <col min="15622" max="15624" width="10.7109375" style="280" customWidth="1"/>
    <col min="15625" max="15625" width="3.7109375" style="280" customWidth="1"/>
    <col min="15626" max="15873" width="9.140625" style="280"/>
    <col min="15874" max="15874" width="13.7109375" style="280" customWidth="1"/>
    <col min="15875" max="15875" width="42.7109375" style="280" customWidth="1"/>
    <col min="15876" max="15877" width="8.7109375" style="280" customWidth="1"/>
    <col min="15878" max="15880" width="10.7109375" style="280" customWidth="1"/>
    <col min="15881" max="15881" width="3.7109375" style="280" customWidth="1"/>
    <col min="15882" max="16129" width="9.140625" style="280"/>
    <col min="16130" max="16130" width="13.7109375" style="280" customWidth="1"/>
    <col min="16131" max="16131" width="42.7109375" style="280" customWidth="1"/>
    <col min="16132" max="16133" width="8.7109375" style="280" customWidth="1"/>
    <col min="16134" max="16136" width="10.7109375" style="280" customWidth="1"/>
    <col min="16137" max="16137" width="3.7109375" style="280" customWidth="1"/>
    <col min="16138" max="16384" width="9.140625" style="280"/>
  </cols>
  <sheetData>
    <row r="1" spans="2:12" ht="15.75" thickBot="1" x14ac:dyDescent="0.3">
      <c r="C1" s="3"/>
      <c r="D1" s="4"/>
    </row>
    <row r="2" spans="2:12" ht="15" customHeight="1" x14ac:dyDescent="0.25">
      <c r="B2" s="376" t="s">
        <v>188</v>
      </c>
      <c r="C2" s="366" t="s">
        <v>292</v>
      </c>
      <c r="D2" s="378"/>
      <c r="E2" s="378"/>
      <c r="F2" s="379"/>
      <c r="L2" s="101"/>
    </row>
    <row r="3" spans="2:12" ht="15.75" customHeight="1" thickBot="1" x14ac:dyDescent="0.3">
      <c r="B3" s="377"/>
      <c r="C3" s="380"/>
      <c r="D3" s="381"/>
      <c r="E3" s="381"/>
      <c r="F3" s="382"/>
    </row>
    <row r="4" spans="2:12" x14ac:dyDescent="0.25">
      <c r="C4" s="380"/>
      <c r="D4" s="381"/>
      <c r="E4" s="381"/>
      <c r="F4" s="382"/>
    </row>
    <row r="5" spans="2:12" x14ac:dyDescent="0.25">
      <c r="C5" s="380"/>
      <c r="D5" s="381"/>
      <c r="E5" s="381"/>
      <c r="F5" s="382"/>
    </row>
    <row r="6" spans="2:12" x14ac:dyDescent="0.25">
      <c r="C6" s="380"/>
      <c r="D6" s="381"/>
      <c r="E6" s="381"/>
      <c r="F6" s="382"/>
    </row>
    <row r="7" spans="2:12" x14ac:dyDescent="0.25">
      <c r="C7" s="380"/>
      <c r="D7" s="381"/>
      <c r="E7" s="381"/>
      <c r="F7" s="382"/>
    </row>
    <row r="8" spans="2:12" x14ac:dyDescent="0.25">
      <c r="C8" s="380"/>
      <c r="D8" s="381"/>
      <c r="E8" s="381"/>
      <c r="F8" s="382"/>
    </row>
    <row r="9" spans="2:12" x14ac:dyDescent="0.25">
      <c r="C9" s="380"/>
      <c r="D9" s="381"/>
      <c r="E9" s="381"/>
      <c r="F9" s="382"/>
    </row>
    <row r="10" spans="2:12" x14ac:dyDescent="0.25">
      <c r="C10" s="380"/>
      <c r="D10" s="381"/>
      <c r="E10" s="381"/>
      <c r="F10" s="382"/>
    </row>
    <row r="11" spans="2:12" x14ac:dyDescent="0.25">
      <c r="C11" s="380"/>
      <c r="D11" s="381"/>
      <c r="E11" s="381"/>
      <c r="F11" s="382"/>
    </row>
    <row r="12" spans="2:12" x14ac:dyDescent="0.25">
      <c r="C12" s="380"/>
      <c r="D12" s="381"/>
      <c r="E12" s="381"/>
      <c r="F12" s="382"/>
    </row>
    <row r="13" spans="2:12" x14ac:dyDescent="0.25">
      <c r="C13" s="383"/>
      <c r="D13" s="384"/>
      <c r="E13" s="384"/>
      <c r="F13" s="385"/>
    </row>
    <row r="14" spans="2:12" ht="15.75" thickBot="1" x14ac:dyDescent="0.3"/>
    <row r="15" spans="2:12" s="8" customFormat="1" ht="13.5" thickBot="1" x14ac:dyDescent="0.25">
      <c r="B15" s="102"/>
      <c r="C15" s="8" t="s">
        <v>0</v>
      </c>
      <c r="D15" s="9"/>
      <c r="E15" s="10"/>
      <c r="F15" s="11" t="s">
        <v>1</v>
      </c>
      <c r="G15" s="12">
        <v>1</v>
      </c>
      <c r="H15" s="10"/>
    </row>
    <row r="16" spans="2:12" ht="15.75" thickBot="1" x14ac:dyDescent="0.3">
      <c r="C16" s="8"/>
      <c r="F16" s="11"/>
      <c r="G16" s="12"/>
    </row>
    <row r="17" spans="2:13" ht="15.75" thickBot="1" x14ac:dyDescent="0.3">
      <c r="C17" s="8"/>
      <c r="F17" s="11"/>
      <c r="G17" s="12"/>
    </row>
    <row r="18" spans="2:13" ht="15.75" thickBot="1" x14ac:dyDescent="0.3"/>
    <row r="19" spans="2:13" s="18" customFormat="1" ht="12.75" x14ac:dyDescent="0.2">
      <c r="B19" s="13" t="s">
        <v>2</v>
      </c>
      <c r="C19" s="14" t="s">
        <v>3</v>
      </c>
      <c r="D19" s="14" t="s">
        <v>4</v>
      </c>
      <c r="E19" s="15" t="s">
        <v>5</v>
      </c>
      <c r="F19" s="15" t="s">
        <v>6</v>
      </c>
      <c r="G19" s="15" t="s">
        <v>7</v>
      </c>
      <c r="H19" s="15" t="s">
        <v>8</v>
      </c>
    </row>
    <row r="20" spans="2:13" s="18" customFormat="1" ht="13.5" thickBot="1" x14ac:dyDescent="0.25">
      <c r="B20" s="19" t="s">
        <v>9</v>
      </c>
      <c r="C20" s="20"/>
      <c r="D20" s="20"/>
      <c r="E20" s="21"/>
      <c r="F20" s="21"/>
      <c r="G20" s="21"/>
      <c r="H20" s="21"/>
    </row>
    <row r="21" spans="2:13" s="18" customFormat="1" ht="13.5" thickBot="1" x14ac:dyDescent="0.25">
      <c r="B21" s="160"/>
      <c r="C21" s="25" t="s">
        <v>13</v>
      </c>
      <c r="D21" s="26"/>
      <c r="E21" s="27"/>
      <c r="F21" s="27"/>
      <c r="G21" s="27"/>
      <c r="H21" s="29"/>
    </row>
    <row r="22" spans="2:13" s="119" customFormat="1" x14ac:dyDescent="0.25">
      <c r="B22" s="149"/>
      <c r="C22" s="114"/>
      <c r="D22" s="115"/>
      <c r="E22" s="116"/>
      <c r="F22" s="116"/>
      <c r="G22" s="32"/>
      <c r="H22" s="33"/>
    </row>
    <row r="23" spans="2:13" s="119" customFormat="1" ht="51" x14ac:dyDescent="0.25">
      <c r="B23" s="224" t="str">
        <f>'ANAS 2015'!B24</f>
        <v>L.01.001.b</v>
      </c>
      <c r="C23" s="224" t="str">
        <f>'ANAS 2015'!C24</f>
        <v>NOLO DI AUTOCARRO PER LAVORO DIURNO
funzionante compreso conducente, carburante e lubrificante per prestazioni di lavoro diurno
Per ogni ora di lavoro.
DELLA PORTATA FINO DA QL 41 A 60QL</v>
      </c>
      <c r="D23" s="269" t="str">
        <f>'ANAS 2015'!D24</f>
        <v>h</v>
      </c>
      <c r="E23" s="294">
        <v>4</v>
      </c>
      <c r="F23" s="226">
        <f>'ANAS 2015'!E24</f>
        <v>75.648979999999995</v>
      </c>
      <c r="G23" s="267">
        <f>E23/$G$15</f>
        <v>4</v>
      </c>
      <c r="H23" s="268">
        <f>G23*F23</f>
        <v>302.59591999999998</v>
      </c>
      <c r="J23" s="45"/>
      <c r="K23" s="18"/>
      <c r="L23" s="161"/>
      <c r="M23" s="161"/>
    </row>
    <row r="24" spans="2:13" ht="15.75" thickBot="1" x14ac:dyDescent="0.3">
      <c r="B24" s="110"/>
      <c r="C24" s="50"/>
      <c r="D24" s="51"/>
      <c r="E24" s="52"/>
      <c r="F24" s="52"/>
      <c r="G24" s="52"/>
      <c r="H24" s="54"/>
    </row>
    <row r="25" spans="2:13" ht="15.75" thickBot="1" x14ac:dyDescent="0.3">
      <c r="B25" s="162"/>
      <c r="C25" s="56" t="s">
        <v>14</v>
      </c>
      <c r="D25" s="57"/>
      <c r="E25" s="58"/>
      <c r="F25" s="58"/>
      <c r="G25" s="60" t="s">
        <v>15</v>
      </c>
      <c r="H25" s="12">
        <f>SUM(H22:H24)</f>
        <v>302.59591999999998</v>
      </c>
    </row>
    <row r="26" spans="2:13" ht="15.75" thickBot="1" x14ac:dyDescent="0.3">
      <c r="B26" s="162"/>
      <c r="C26" s="50"/>
      <c r="D26" s="61"/>
      <c r="E26" s="62"/>
      <c r="F26" s="62"/>
      <c r="G26" s="62"/>
      <c r="H26" s="64"/>
    </row>
    <row r="27" spans="2:13" x14ac:dyDescent="0.25">
      <c r="B27" s="261"/>
      <c r="C27" s="171" t="s">
        <v>16</v>
      </c>
      <c r="D27" s="61"/>
      <c r="E27" s="62"/>
      <c r="F27" s="62"/>
      <c r="G27" s="62"/>
      <c r="H27" s="64"/>
    </row>
    <row r="28" spans="2:13" x14ac:dyDescent="0.25">
      <c r="B28" s="262"/>
      <c r="C28" s="263"/>
      <c r="D28" s="84"/>
      <c r="E28" s="32"/>
      <c r="F28" s="32"/>
      <c r="G28" s="32"/>
      <c r="H28" s="33"/>
    </row>
    <row r="29" spans="2:13" x14ac:dyDescent="0.25">
      <c r="B29" s="264"/>
      <c r="C29" s="228" t="s">
        <v>305</v>
      </c>
      <c r="D29" s="244"/>
      <c r="E29" s="245"/>
      <c r="F29" s="245"/>
      <c r="G29" s="245"/>
      <c r="H29" s="265"/>
    </row>
    <row r="30" spans="2:13" x14ac:dyDescent="0.25">
      <c r="B30" s="224" t="str">
        <f>'ANAS 2015'!B23</f>
        <v>CE.1.05</v>
      </c>
      <c r="C30" s="266" t="str">
        <f>'ANAS 2015'!C23</f>
        <v>Guardiania (turni 8 ore)</v>
      </c>
      <c r="D30" s="244" t="str">
        <f>'ANAS 2015'!D23</f>
        <v>h</v>
      </c>
      <c r="E30" s="245">
        <f>2*2</f>
        <v>4</v>
      </c>
      <c r="F30" s="245">
        <f>'ANAS 2015'!E23</f>
        <v>23.480270000000001</v>
      </c>
      <c r="G30" s="267">
        <f>E30/$G$15</f>
        <v>4</v>
      </c>
      <c r="H30" s="268">
        <f>G30*F30</f>
        <v>93.921080000000003</v>
      </c>
    </row>
    <row r="31" spans="2:13" x14ac:dyDescent="0.25">
      <c r="B31" s="232"/>
      <c r="C31" s="266"/>
      <c r="D31" s="239"/>
      <c r="E31" s="240"/>
      <c r="F31" s="245"/>
      <c r="G31" s="267"/>
      <c r="H31" s="268"/>
    </row>
    <row r="32" spans="2:13" x14ac:dyDescent="0.25">
      <c r="B32" s="232"/>
      <c r="C32" s="229" t="s">
        <v>306</v>
      </c>
      <c r="D32" s="239"/>
      <c r="E32" s="240"/>
      <c r="F32" s="240"/>
      <c r="G32" s="240"/>
      <c r="H32" s="268"/>
    </row>
    <row r="33" spans="2:10" x14ac:dyDescent="0.25">
      <c r="B33" s="224" t="str">
        <f>'ANAS 2015'!B23</f>
        <v>CE.1.05</v>
      </c>
      <c r="C33" s="266" t="str">
        <f>'ANAS 2015'!C23</f>
        <v>Guardiania (turni 8 ore)</v>
      </c>
      <c r="D33" s="239" t="str">
        <f>'ANAS 2015'!D23</f>
        <v>h</v>
      </c>
      <c r="E33" s="240">
        <f>2*2</f>
        <v>4</v>
      </c>
      <c r="F33" s="245">
        <f>'ANAS 2015'!E23</f>
        <v>23.480270000000001</v>
      </c>
      <c r="G33" s="267">
        <f>E33/$G$15</f>
        <v>4</v>
      </c>
      <c r="H33" s="268">
        <f>G33*F33</f>
        <v>93.921080000000003</v>
      </c>
    </row>
    <row r="34" spans="2:10" ht="15.75" thickBot="1" x14ac:dyDescent="0.3">
      <c r="B34" s="100"/>
      <c r="C34" s="164"/>
      <c r="D34" s="78"/>
      <c r="E34" s="47"/>
      <c r="F34" s="86"/>
      <c r="G34" s="43"/>
      <c r="H34" s="44"/>
    </row>
    <row r="35" spans="2:10" ht="15.75" thickBot="1" x14ac:dyDescent="0.3">
      <c r="B35" s="162"/>
      <c r="C35" s="56" t="s">
        <v>17</v>
      </c>
      <c r="D35" s="57"/>
      <c r="E35" s="58"/>
      <c r="F35" s="58"/>
      <c r="G35" s="60" t="s">
        <v>15</v>
      </c>
      <c r="H35" s="12">
        <f>SUM(H29:H34)</f>
        <v>187.84216000000001</v>
      </c>
    </row>
    <row r="36" spans="2:10" ht="15.75" thickBot="1" x14ac:dyDescent="0.3">
      <c r="B36" s="162"/>
      <c r="C36" s="50"/>
      <c r="D36" s="61"/>
      <c r="E36" s="62"/>
      <c r="F36" s="62"/>
      <c r="G36" s="62"/>
      <c r="H36" s="64"/>
    </row>
    <row r="37" spans="2:10" ht="15.75" thickBot="1" x14ac:dyDescent="0.3">
      <c r="B37" s="163"/>
      <c r="C37" s="25" t="s">
        <v>18</v>
      </c>
      <c r="D37" s="61"/>
      <c r="E37" s="62"/>
      <c r="F37" s="62"/>
      <c r="G37" s="165"/>
      <c r="H37" s="64"/>
    </row>
    <row r="38" spans="2:10" x14ac:dyDescent="0.25">
      <c r="B38" s="149"/>
      <c r="C38" s="166"/>
      <c r="D38" s="84"/>
      <c r="E38" s="32"/>
      <c r="F38" s="32"/>
      <c r="G38" s="167">
        <f>E38/$G$15</f>
        <v>0</v>
      </c>
      <c r="H38" s="33">
        <f>G38*F38</f>
        <v>0</v>
      </c>
      <c r="J38" s="45"/>
    </row>
    <row r="39" spans="2:10" x14ac:dyDescent="0.25">
      <c r="B39" s="100"/>
      <c r="C39" s="46"/>
      <c r="D39" s="78"/>
      <c r="E39" s="47"/>
      <c r="F39" s="47"/>
      <c r="G39" s="43"/>
      <c r="H39" s="44"/>
      <c r="J39" s="45"/>
    </row>
    <row r="40" spans="2:10" x14ac:dyDescent="0.25">
      <c r="B40" s="100"/>
      <c r="C40" s="46"/>
      <c r="D40" s="78"/>
      <c r="E40" s="47"/>
      <c r="F40" s="47"/>
      <c r="G40" s="43"/>
      <c r="H40" s="44"/>
      <c r="J40" s="45"/>
    </row>
    <row r="41" spans="2:10" x14ac:dyDescent="0.25">
      <c r="B41" s="100"/>
      <c r="C41" s="46"/>
      <c r="D41" s="78"/>
      <c r="E41" s="47"/>
      <c r="F41" s="47"/>
      <c r="G41" s="43"/>
      <c r="H41" s="44"/>
      <c r="J41" s="45"/>
    </row>
    <row r="42" spans="2:10" x14ac:dyDescent="0.25">
      <c r="B42" s="100"/>
      <c r="C42" s="46"/>
      <c r="D42" s="78"/>
      <c r="E42" s="47"/>
      <c r="F42" s="47"/>
      <c r="G42" s="43"/>
      <c r="H42" s="44"/>
      <c r="J42" s="45"/>
    </row>
    <row r="43" spans="2:10" x14ac:dyDescent="0.25">
      <c r="B43" s="100"/>
      <c r="C43" s="46"/>
      <c r="D43" s="78"/>
      <c r="E43" s="47"/>
      <c r="F43" s="47"/>
      <c r="G43" s="43"/>
      <c r="H43" s="44"/>
      <c r="J43" s="45"/>
    </row>
    <row r="44" spans="2:10" x14ac:dyDescent="0.25">
      <c r="B44" s="100"/>
      <c r="C44" s="46"/>
      <c r="D44" s="78"/>
      <c r="E44" s="47"/>
      <c r="F44" s="47"/>
      <c r="G44" s="43"/>
      <c r="H44" s="44"/>
      <c r="J44" s="45"/>
    </row>
    <row r="45" spans="2:10" x14ac:dyDescent="0.25">
      <c r="B45" s="100"/>
      <c r="C45" s="46"/>
      <c r="D45" s="78"/>
      <c r="E45" s="47"/>
      <c r="F45" s="47"/>
      <c r="G45" s="43"/>
      <c r="H45" s="44"/>
      <c r="J45" s="45"/>
    </row>
    <row r="46" spans="2:10" x14ac:dyDescent="0.25">
      <c r="B46" s="100"/>
      <c r="C46" s="46"/>
      <c r="D46" s="78"/>
      <c r="E46" s="47"/>
      <c r="F46" s="47"/>
      <c r="G46" s="43"/>
      <c r="H46" s="44"/>
      <c r="J46" s="45"/>
    </row>
    <row r="47" spans="2:10" x14ac:dyDescent="0.25">
      <c r="B47" s="100"/>
      <c r="C47" s="46"/>
      <c r="D47" s="78"/>
      <c r="E47" s="47"/>
      <c r="F47" s="47"/>
      <c r="G47" s="43"/>
      <c r="H47" s="44"/>
      <c r="J47" s="45"/>
    </row>
    <row r="48" spans="2:10" x14ac:dyDescent="0.25">
      <c r="B48" s="100"/>
      <c r="C48" s="46"/>
      <c r="D48" s="78"/>
      <c r="E48" s="47"/>
      <c r="F48" s="47"/>
      <c r="G48" s="43"/>
      <c r="H48" s="44"/>
      <c r="J48" s="45"/>
    </row>
    <row r="49" spans="2:10" ht="15.75" thickBot="1" x14ac:dyDescent="0.3">
      <c r="B49" s="100"/>
      <c r="C49" s="46"/>
      <c r="D49" s="78"/>
      <c r="E49" s="47"/>
      <c r="F49" s="47"/>
      <c r="G49" s="43"/>
      <c r="H49" s="44"/>
      <c r="J49" s="45"/>
    </row>
    <row r="50" spans="2:10" ht="15.75" thickBot="1" x14ac:dyDescent="0.3">
      <c r="B50" s="163"/>
      <c r="C50" s="25" t="s">
        <v>310</v>
      </c>
      <c r="D50" s="78"/>
      <c r="E50" s="47"/>
      <c r="F50" s="47"/>
      <c r="G50" s="43"/>
      <c r="H50" s="44"/>
      <c r="J50" s="45"/>
    </row>
    <row r="51" spans="2:10" ht="51" x14ac:dyDescent="0.25">
      <c r="B51" s="100"/>
      <c r="C51" s="224" t="s">
        <v>311</v>
      </c>
      <c r="D51" s="78"/>
      <c r="E51" s="47"/>
      <c r="F51" s="47"/>
      <c r="G51" s="43"/>
      <c r="H51" s="44"/>
      <c r="J51" s="45"/>
    </row>
    <row r="52" spans="2:10" ht="15.75" thickBot="1" x14ac:dyDescent="0.3">
      <c r="B52" s="110"/>
      <c r="C52" s="168"/>
      <c r="D52" s="79"/>
      <c r="E52" s="80"/>
      <c r="F52" s="80"/>
      <c r="G52" s="80"/>
      <c r="H52" s="82"/>
    </row>
    <row r="53" spans="2:10" ht="15.75" thickBot="1" x14ac:dyDescent="0.3">
      <c r="B53" s="162"/>
      <c r="C53" s="56" t="s">
        <v>22</v>
      </c>
      <c r="D53" s="57"/>
      <c r="E53" s="58"/>
      <c r="F53" s="58"/>
      <c r="G53" s="60" t="s">
        <v>15</v>
      </c>
      <c r="H53" s="12">
        <f>SUM(H38:H52)</f>
        <v>0</v>
      </c>
    </row>
    <row r="54" spans="2:10" ht="15.75" thickBot="1" x14ac:dyDescent="0.3">
      <c r="B54" s="169"/>
      <c r="C54" s="87"/>
      <c r="D54" s="88"/>
      <c r="E54" s="89"/>
      <c r="F54" s="89"/>
      <c r="G54" s="90"/>
      <c r="H54" s="90"/>
    </row>
    <row r="55" spans="2:10" ht="15.75" thickBot="1" x14ac:dyDescent="0.3">
      <c r="B55" s="169"/>
      <c r="C55" s="293"/>
      <c r="D55" s="91"/>
      <c r="E55" s="91"/>
      <c r="F55" s="91" t="s">
        <v>23</v>
      </c>
      <c r="G55" s="92" t="s">
        <v>15</v>
      </c>
      <c r="H55" s="12">
        <f>H53+H35+H25</f>
        <v>490.43808000000001</v>
      </c>
    </row>
    <row r="56" spans="2:10" x14ac:dyDescent="0.25">
      <c r="B56" s="169"/>
    </row>
  </sheetData>
  <mergeCells count="2">
    <mergeCell ref="B2:B3"/>
    <mergeCell ref="C2:F13"/>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79998168889431442"/>
  </sheetPr>
  <dimension ref="B1:L61"/>
  <sheetViews>
    <sheetView view="pageBreakPreview" topLeftCell="A4" zoomScale="70" zoomScaleNormal="85" zoomScaleSheetLayoutView="70" workbookViewId="0">
      <selection activeCell="C43" sqref="C43"/>
    </sheetView>
  </sheetViews>
  <sheetFormatPr defaultRowHeight="15" x14ac:dyDescent="0.25"/>
  <cols>
    <col min="1" max="1" width="3.7109375" style="284" customWidth="1"/>
    <col min="2" max="2" width="15.7109375" style="2" customWidth="1"/>
    <col min="3" max="3" width="80.7109375" style="284" customWidth="1"/>
    <col min="4" max="4" width="8.7109375" style="6" customWidth="1"/>
    <col min="5" max="5" width="8.7109375" style="5" customWidth="1"/>
    <col min="6" max="9" width="10.7109375" style="5" customWidth="1"/>
    <col min="10" max="10" width="13.140625" style="5" customWidth="1"/>
    <col min="11" max="11" width="3.7109375" style="284" customWidth="1"/>
    <col min="12" max="12" width="9.5703125" style="284" bestFit="1" customWidth="1"/>
    <col min="13" max="247" width="9.140625" style="284"/>
    <col min="248" max="248" width="13.7109375" style="284" customWidth="1"/>
    <col min="249" max="249" width="42.7109375" style="284" bestFit="1" customWidth="1"/>
    <col min="250" max="251" width="8.7109375" style="284" customWidth="1"/>
    <col min="252" max="256" width="10.7109375" style="284" customWidth="1"/>
    <col min="257" max="257" width="3.7109375" style="284" customWidth="1"/>
    <col min="258" max="258" width="9.5703125" style="284" bestFit="1" customWidth="1"/>
    <col min="259" max="503" width="9.140625" style="284"/>
    <col min="504" max="504" width="13.7109375" style="284" customWidth="1"/>
    <col min="505" max="505" width="42.7109375" style="284" bestFit="1" customWidth="1"/>
    <col min="506" max="507" width="8.7109375" style="284" customWidth="1"/>
    <col min="508" max="512" width="10.7109375" style="284" customWidth="1"/>
    <col min="513" max="513" width="3.7109375" style="284" customWidth="1"/>
    <col min="514" max="514" width="9.5703125" style="284" bestFit="1" customWidth="1"/>
    <col min="515" max="759" width="9.140625" style="284"/>
    <col min="760" max="760" width="13.7109375" style="284" customWidth="1"/>
    <col min="761" max="761" width="42.7109375" style="284" bestFit="1" customWidth="1"/>
    <col min="762" max="763" width="8.7109375" style="284" customWidth="1"/>
    <col min="764" max="768" width="10.7109375" style="284" customWidth="1"/>
    <col min="769" max="769" width="3.7109375" style="284" customWidth="1"/>
    <col min="770" max="770" width="9.5703125" style="284" bestFit="1" customWidth="1"/>
    <col min="771" max="1015" width="9.140625" style="284"/>
    <col min="1016" max="1016" width="13.7109375" style="284" customWidth="1"/>
    <col min="1017" max="1017" width="42.7109375" style="284" bestFit="1" customWidth="1"/>
    <col min="1018" max="1019" width="8.7109375" style="284" customWidth="1"/>
    <col min="1020" max="1024" width="10.7109375" style="284" customWidth="1"/>
    <col min="1025" max="1025" width="3.7109375" style="284" customWidth="1"/>
    <col min="1026" max="1026" width="9.5703125" style="284" bestFit="1" customWidth="1"/>
    <col min="1027" max="1271" width="9.140625" style="284"/>
    <col min="1272" max="1272" width="13.7109375" style="284" customWidth="1"/>
    <col min="1273" max="1273" width="42.7109375" style="284" bestFit="1" customWidth="1"/>
    <col min="1274" max="1275" width="8.7109375" style="284" customWidth="1"/>
    <col min="1276" max="1280" width="10.7109375" style="284" customWidth="1"/>
    <col min="1281" max="1281" width="3.7109375" style="284" customWidth="1"/>
    <col min="1282" max="1282" width="9.5703125" style="284" bestFit="1" customWidth="1"/>
    <col min="1283" max="1527" width="9.140625" style="284"/>
    <col min="1528" max="1528" width="13.7109375" style="284" customWidth="1"/>
    <col min="1529" max="1529" width="42.7109375" style="284" bestFit="1" customWidth="1"/>
    <col min="1530" max="1531" width="8.7109375" style="284" customWidth="1"/>
    <col min="1532" max="1536" width="10.7109375" style="284" customWidth="1"/>
    <col min="1537" max="1537" width="3.7109375" style="284" customWidth="1"/>
    <col min="1538" max="1538" width="9.5703125" style="284" bestFit="1" customWidth="1"/>
    <col min="1539" max="1783" width="9.140625" style="284"/>
    <col min="1784" max="1784" width="13.7109375" style="284" customWidth="1"/>
    <col min="1785" max="1785" width="42.7109375" style="284" bestFit="1" customWidth="1"/>
    <col min="1786" max="1787" width="8.7109375" style="284" customWidth="1"/>
    <col min="1788" max="1792" width="10.7109375" style="284" customWidth="1"/>
    <col min="1793" max="1793" width="3.7109375" style="284" customWidth="1"/>
    <col min="1794" max="1794" width="9.5703125" style="284" bestFit="1" customWidth="1"/>
    <col min="1795" max="2039" width="9.140625" style="284"/>
    <col min="2040" max="2040" width="13.7109375" style="284" customWidth="1"/>
    <col min="2041" max="2041" width="42.7109375" style="284" bestFit="1" customWidth="1"/>
    <col min="2042" max="2043" width="8.7109375" style="284" customWidth="1"/>
    <col min="2044" max="2048" width="10.7109375" style="284" customWidth="1"/>
    <col min="2049" max="2049" width="3.7109375" style="284" customWidth="1"/>
    <col min="2050" max="2050" width="9.5703125" style="284" bestFit="1" customWidth="1"/>
    <col min="2051" max="2295" width="9.140625" style="284"/>
    <col min="2296" max="2296" width="13.7109375" style="284" customWidth="1"/>
    <col min="2297" max="2297" width="42.7109375" style="284" bestFit="1" customWidth="1"/>
    <col min="2298" max="2299" width="8.7109375" style="284" customWidth="1"/>
    <col min="2300" max="2304" width="10.7109375" style="284" customWidth="1"/>
    <col min="2305" max="2305" width="3.7109375" style="284" customWidth="1"/>
    <col min="2306" max="2306" width="9.5703125" style="284" bestFit="1" customWidth="1"/>
    <col min="2307" max="2551" width="9.140625" style="284"/>
    <col min="2552" max="2552" width="13.7109375" style="284" customWidth="1"/>
    <col min="2553" max="2553" width="42.7109375" style="284" bestFit="1" customWidth="1"/>
    <col min="2554" max="2555" width="8.7109375" style="284" customWidth="1"/>
    <col min="2556" max="2560" width="10.7109375" style="284" customWidth="1"/>
    <col min="2561" max="2561" width="3.7109375" style="284" customWidth="1"/>
    <col min="2562" max="2562" width="9.5703125" style="284" bestFit="1" customWidth="1"/>
    <col min="2563" max="2807" width="9.140625" style="284"/>
    <col min="2808" max="2808" width="13.7109375" style="284" customWidth="1"/>
    <col min="2809" max="2809" width="42.7109375" style="284" bestFit="1" customWidth="1"/>
    <col min="2810" max="2811" width="8.7109375" style="284" customWidth="1"/>
    <col min="2812" max="2816" width="10.7109375" style="284" customWidth="1"/>
    <col min="2817" max="2817" width="3.7109375" style="284" customWidth="1"/>
    <col min="2818" max="2818" width="9.5703125" style="284" bestFit="1" customWidth="1"/>
    <col min="2819" max="3063" width="9.140625" style="284"/>
    <col min="3064" max="3064" width="13.7109375" style="284" customWidth="1"/>
    <col min="3065" max="3065" width="42.7109375" style="284" bestFit="1" customWidth="1"/>
    <col min="3066" max="3067" width="8.7109375" style="284" customWidth="1"/>
    <col min="3068" max="3072" width="10.7109375" style="284" customWidth="1"/>
    <col min="3073" max="3073" width="3.7109375" style="284" customWidth="1"/>
    <col min="3074" max="3074" width="9.5703125" style="284" bestFit="1" customWidth="1"/>
    <col min="3075" max="3319" width="9.140625" style="284"/>
    <col min="3320" max="3320" width="13.7109375" style="284" customWidth="1"/>
    <col min="3321" max="3321" width="42.7109375" style="284" bestFit="1" customWidth="1"/>
    <col min="3322" max="3323" width="8.7109375" style="284" customWidth="1"/>
    <col min="3324" max="3328" width="10.7109375" style="284" customWidth="1"/>
    <col min="3329" max="3329" width="3.7109375" style="284" customWidth="1"/>
    <col min="3330" max="3330" width="9.5703125" style="284" bestFit="1" customWidth="1"/>
    <col min="3331" max="3575" width="9.140625" style="284"/>
    <col min="3576" max="3576" width="13.7109375" style="284" customWidth="1"/>
    <col min="3577" max="3577" width="42.7109375" style="284" bestFit="1" customWidth="1"/>
    <col min="3578" max="3579" width="8.7109375" style="284" customWidth="1"/>
    <col min="3580" max="3584" width="10.7109375" style="284" customWidth="1"/>
    <col min="3585" max="3585" width="3.7109375" style="284" customWidth="1"/>
    <col min="3586" max="3586" width="9.5703125" style="284" bestFit="1" customWidth="1"/>
    <col min="3587" max="3831" width="9.140625" style="284"/>
    <col min="3832" max="3832" width="13.7109375" style="284" customWidth="1"/>
    <col min="3833" max="3833" width="42.7109375" style="284" bestFit="1" customWidth="1"/>
    <col min="3834" max="3835" width="8.7109375" style="284" customWidth="1"/>
    <col min="3836" max="3840" width="10.7109375" style="284" customWidth="1"/>
    <col min="3841" max="3841" width="3.7109375" style="284" customWidth="1"/>
    <col min="3842" max="3842" width="9.5703125" style="284" bestFit="1" customWidth="1"/>
    <col min="3843" max="4087" width="9.140625" style="284"/>
    <col min="4088" max="4088" width="13.7109375" style="284" customWidth="1"/>
    <col min="4089" max="4089" width="42.7109375" style="284" bestFit="1" customWidth="1"/>
    <col min="4090" max="4091" width="8.7109375" style="284" customWidth="1"/>
    <col min="4092" max="4096" width="10.7109375" style="284" customWidth="1"/>
    <col min="4097" max="4097" width="3.7109375" style="284" customWidth="1"/>
    <col min="4098" max="4098" width="9.5703125" style="284" bestFit="1" customWidth="1"/>
    <col min="4099" max="4343" width="9.140625" style="284"/>
    <col min="4344" max="4344" width="13.7109375" style="284" customWidth="1"/>
    <col min="4345" max="4345" width="42.7109375" style="284" bestFit="1" customWidth="1"/>
    <col min="4346" max="4347" width="8.7109375" style="284" customWidth="1"/>
    <col min="4348" max="4352" width="10.7109375" style="284" customWidth="1"/>
    <col min="4353" max="4353" width="3.7109375" style="284" customWidth="1"/>
    <col min="4354" max="4354" width="9.5703125" style="284" bestFit="1" customWidth="1"/>
    <col min="4355" max="4599" width="9.140625" style="284"/>
    <col min="4600" max="4600" width="13.7109375" style="284" customWidth="1"/>
    <col min="4601" max="4601" width="42.7109375" style="284" bestFit="1" customWidth="1"/>
    <col min="4602" max="4603" width="8.7109375" style="284" customWidth="1"/>
    <col min="4604" max="4608" width="10.7109375" style="284" customWidth="1"/>
    <col min="4609" max="4609" width="3.7109375" style="284" customWidth="1"/>
    <col min="4610" max="4610" width="9.5703125" style="284" bestFit="1" customWidth="1"/>
    <col min="4611" max="4855" width="9.140625" style="284"/>
    <col min="4856" max="4856" width="13.7109375" style="284" customWidth="1"/>
    <col min="4857" max="4857" width="42.7109375" style="284" bestFit="1" customWidth="1"/>
    <col min="4858" max="4859" width="8.7109375" style="284" customWidth="1"/>
    <col min="4860" max="4864" width="10.7109375" style="284" customWidth="1"/>
    <col min="4865" max="4865" width="3.7109375" style="284" customWidth="1"/>
    <col min="4866" max="4866" width="9.5703125" style="284" bestFit="1" customWidth="1"/>
    <col min="4867" max="5111" width="9.140625" style="284"/>
    <col min="5112" max="5112" width="13.7109375" style="284" customWidth="1"/>
    <col min="5113" max="5113" width="42.7109375" style="284" bestFit="1" customWidth="1"/>
    <col min="5114" max="5115" width="8.7109375" style="284" customWidth="1"/>
    <col min="5116" max="5120" width="10.7109375" style="284" customWidth="1"/>
    <col min="5121" max="5121" width="3.7109375" style="284" customWidth="1"/>
    <col min="5122" max="5122" width="9.5703125" style="284" bestFit="1" customWidth="1"/>
    <col min="5123" max="5367" width="9.140625" style="284"/>
    <col min="5368" max="5368" width="13.7109375" style="284" customWidth="1"/>
    <col min="5369" max="5369" width="42.7109375" style="284" bestFit="1" customWidth="1"/>
    <col min="5370" max="5371" width="8.7109375" style="284" customWidth="1"/>
    <col min="5372" max="5376" width="10.7109375" style="284" customWidth="1"/>
    <col min="5377" max="5377" width="3.7109375" style="284" customWidth="1"/>
    <col min="5378" max="5378" width="9.5703125" style="284" bestFit="1" customWidth="1"/>
    <col min="5379" max="5623" width="9.140625" style="284"/>
    <col min="5624" max="5624" width="13.7109375" style="284" customWidth="1"/>
    <col min="5625" max="5625" width="42.7109375" style="284" bestFit="1" customWidth="1"/>
    <col min="5626" max="5627" width="8.7109375" style="284" customWidth="1"/>
    <col min="5628" max="5632" width="10.7109375" style="284" customWidth="1"/>
    <col min="5633" max="5633" width="3.7109375" style="284" customWidth="1"/>
    <col min="5634" max="5634" width="9.5703125" style="284" bestFit="1" customWidth="1"/>
    <col min="5635" max="5879" width="9.140625" style="284"/>
    <col min="5880" max="5880" width="13.7109375" style="284" customWidth="1"/>
    <col min="5881" max="5881" width="42.7109375" style="284" bestFit="1" customWidth="1"/>
    <col min="5882" max="5883" width="8.7109375" style="284" customWidth="1"/>
    <col min="5884" max="5888" width="10.7109375" style="284" customWidth="1"/>
    <col min="5889" max="5889" width="3.7109375" style="284" customWidth="1"/>
    <col min="5890" max="5890" width="9.5703125" style="284" bestFit="1" customWidth="1"/>
    <col min="5891" max="6135" width="9.140625" style="284"/>
    <col min="6136" max="6136" width="13.7109375" style="284" customWidth="1"/>
    <col min="6137" max="6137" width="42.7109375" style="284" bestFit="1" customWidth="1"/>
    <col min="6138" max="6139" width="8.7109375" style="284" customWidth="1"/>
    <col min="6140" max="6144" width="10.7109375" style="284" customWidth="1"/>
    <col min="6145" max="6145" width="3.7109375" style="284" customWidth="1"/>
    <col min="6146" max="6146" width="9.5703125" style="284" bestFit="1" customWidth="1"/>
    <col min="6147" max="6391" width="9.140625" style="284"/>
    <col min="6392" max="6392" width="13.7109375" style="284" customWidth="1"/>
    <col min="6393" max="6393" width="42.7109375" style="284" bestFit="1" customWidth="1"/>
    <col min="6394" max="6395" width="8.7109375" style="284" customWidth="1"/>
    <col min="6396" max="6400" width="10.7109375" style="284" customWidth="1"/>
    <col min="6401" max="6401" width="3.7109375" style="284" customWidth="1"/>
    <col min="6402" max="6402" width="9.5703125" style="284" bestFit="1" customWidth="1"/>
    <col min="6403" max="6647" width="9.140625" style="284"/>
    <col min="6648" max="6648" width="13.7109375" style="284" customWidth="1"/>
    <col min="6649" max="6649" width="42.7109375" style="284" bestFit="1" customWidth="1"/>
    <col min="6650" max="6651" width="8.7109375" style="284" customWidth="1"/>
    <col min="6652" max="6656" width="10.7109375" style="284" customWidth="1"/>
    <col min="6657" max="6657" width="3.7109375" style="284" customWidth="1"/>
    <col min="6658" max="6658" width="9.5703125" style="284" bestFit="1" customWidth="1"/>
    <col min="6659" max="6903" width="9.140625" style="284"/>
    <col min="6904" max="6904" width="13.7109375" style="284" customWidth="1"/>
    <col min="6905" max="6905" width="42.7109375" style="284" bestFit="1" customWidth="1"/>
    <col min="6906" max="6907" width="8.7109375" style="284" customWidth="1"/>
    <col min="6908" max="6912" width="10.7109375" style="284" customWidth="1"/>
    <col min="6913" max="6913" width="3.7109375" style="284" customWidth="1"/>
    <col min="6914" max="6914" width="9.5703125" style="284" bestFit="1" customWidth="1"/>
    <col min="6915" max="7159" width="9.140625" style="284"/>
    <col min="7160" max="7160" width="13.7109375" style="284" customWidth="1"/>
    <col min="7161" max="7161" width="42.7109375" style="284" bestFit="1" customWidth="1"/>
    <col min="7162" max="7163" width="8.7109375" style="284" customWidth="1"/>
    <col min="7164" max="7168" width="10.7109375" style="284" customWidth="1"/>
    <col min="7169" max="7169" width="3.7109375" style="284" customWidth="1"/>
    <col min="7170" max="7170" width="9.5703125" style="284" bestFit="1" customWidth="1"/>
    <col min="7171" max="7415" width="9.140625" style="284"/>
    <col min="7416" max="7416" width="13.7109375" style="284" customWidth="1"/>
    <col min="7417" max="7417" width="42.7109375" style="284" bestFit="1" customWidth="1"/>
    <col min="7418" max="7419" width="8.7109375" style="284" customWidth="1"/>
    <col min="7420" max="7424" width="10.7109375" style="284" customWidth="1"/>
    <col min="7425" max="7425" width="3.7109375" style="284" customWidth="1"/>
    <col min="7426" max="7426" width="9.5703125" style="284" bestFit="1" customWidth="1"/>
    <col min="7427" max="7671" width="9.140625" style="284"/>
    <col min="7672" max="7672" width="13.7109375" style="284" customWidth="1"/>
    <col min="7673" max="7673" width="42.7109375" style="284" bestFit="1" customWidth="1"/>
    <col min="7674" max="7675" width="8.7109375" style="284" customWidth="1"/>
    <col min="7676" max="7680" width="10.7109375" style="284" customWidth="1"/>
    <col min="7681" max="7681" width="3.7109375" style="284" customWidth="1"/>
    <col min="7682" max="7682" width="9.5703125" style="284" bestFit="1" customWidth="1"/>
    <col min="7683" max="7927" width="9.140625" style="284"/>
    <col min="7928" max="7928" width="13.7109375" style="284" customWidth="1"/>
    <col min="7929" max="7929" width="42.7109375" style="284" bestFit="1" customWidth="1"/>
    <col min="7930" max="7931" width="8.7109375" style="284" customWidth="1"/>
    <col min="7932" max="7936" width="10.7109375" style="284" customWidth="1"/>
    <col min="7937" max="7937" width="3.7109375" style="284" customWidth="1"/>
    <col min="7938" max="7938" width="9.5703125" style="284" bestFit="1" customWidth="1"/>
    <col min="7939" max="8183" width="9.140625" style="284"/>
    <col min="8184" max="8184" width="13.7109375" style="284" customWidth="1"/>
    <col min="8185" max="8185" width="42.7109375" style="284" bestFit="1" customWidth="1"/>
    <col min="8186" max="8187" width="8.7109375" style="284" customWidth="1"/>
    <col min="8188" max="8192" width="10.7109375" style="284" customWidth="1"/>
    <col min="8193" max="8193" width="3.7109375" style="284" customWidth="1"/>
    <col min="8194" max="8194" width="9.5703125" style="284" bestFit="1" customWidth="1"/>
    <col min="8195" max="8439" width="9.140625" style="284"/>
    <col min="8440" max="8440" width="13.7109375" style="284" customWidth="1"/>
    <col min="8441" max="8441" width="42.7109375" style="284" bestFit="1" customWidth="1"/>
    <col min="8442" max="8443" width="8.7109375" style="284" customWidth="1"/>
    <col min="8444" max="8448" width="10.7109375" style="284" customWidth="1"/>
    <col min="8449" max="8449" width="3.7109375" style="284" customWidth="1"/>
    <col min="8450" max="8450" width="9.5703125" style="284" bestFit="1" customWidth="1"/>
    <col min="8451" max="8695" width="9.140625" style="284"/>
    <col min="8696" max="8696" width="13.7109375" style="284" customWidth="1"/>
    <col min="8697" max="8697" width="42.7109375" style="284" bestFit="1" customWidth="1"/>
    <col min="8698" max="8699" width="8.7109375" style="284" customWidth="1"/>
    <col min="8700" max="8704" width="10.7109375" style="284" customWidth="1"/>
    <col min="8705" max="8705" width="3.7109375" style="284" customWidth="1"/>
    <col min="8706" max="8706" width="9.5703125" style="284" bestFit="1" customWidth="1"/>
    <col min="8707" max="8951" width="9.140625" style="284"/>
    <col min="8952" max="8952" width="13.7109375" style="284" customWidth="1"/>
    <col min="8953" max="8953" width="42.7109375" style="284" bestFit="1" customWidth="1"/>
    <col min="8954" max="8955" width="8.7109375" style="284" customWidth="1"/>
    <col min="8956" max="8960" width="10.7109375" style="284" customWidth="1"/>
    <col min="8961" max="8961" width="3.7109375" style="284" customWidth="1"/>
    <col min="8962" max="8962" width="9.5703125" style="284" bestFit="1" customWidth="1"/>
    <col min="8963" max="9207" width="9.140625" style="284"/>
    <col min="9208" max="9208" width="13.7109375" style="284" customWidth="1"/>
    <col min="9209" max="9209" width="42.7109375" style="284" bestFit="1" customWidth="1"/>
    <col min="9210" max="9211" width="8.7109375" style="284" customWidth="1"/>
    <col min="9212" max="9216" width="10.7109375" style="284" customWidth="1"/>
    <col min="9217" max="9217" width="3.7109375" style="284" customWidth="1"/>
    <col min="9218" max="9218" width="9.5703125" style="284" bestFit="1" customWidth="1"/>
    <col min="9219" max="9463" width="9.140625" style="284"/>
    <col min="9464" max="9464" width="13.7109375" style="284" customWidth="1"/>
    <col min="9465" max="9465" width="42.7109375" style="284" bestFit="1" customWidth="1"/>
    <col min="9466" max="9467" width="8.7109375" style="284" customWidth="1"/>
    <col min="9468" max="9472" width="10.7109375" style="284" customWidth="1"/>
    <col min="9473" max="9473" width="3.7109375" style="284" customWidth="1"/>
    <col min="9474" max="9474" width="9.5703125" style="284" bestFit="1" customWidth="1"/>
    <col min="9475" max="9719" width="9.140625" style="284"/>
    <col min="9720" max="9720" width="13.7109375" style="284" customWidth="1"/>
    <col min="9721" max="9721" width="42.7109375" style="284" bestFit="1" customWidth="1"/>
    <col min="9722" max="9723" width="8.7109375" style="284" customWidth="1"/>
    <col min="9724" max="9728" width="10.7109375" style="284" customWidth="1"/>
    <col min="9729" max="9729" width="3.7109375" style="284" customWidth="1"/>
    <col min="9730" max="9730" width="9.5703125" style="284" bestFit="1" customWidth="1"/>
    <col min="9731" max="9975" width="9.140625" style="284"/>
    <col min="9976" max="9976" width="13.7109375" style="284" customWidth="1"/>
    <col min="9977" max="9977" width="42.7109375" style="284" bestFit="1" customWidth="1"/>
    <col min="9978" max="9979" width="8.7109375" style="284" customWidth="1"/>
    <col min="9980" max="9984" width="10.7109375" style="284" customWidth="1"/>
    <col min="9985" max="9985" width="3.7109375" style="284" customWidth="1"/>
    <col min="9986" max="9986" width="9.5703125" style="284" bestFit="1" customWidth="1"/>
    <col min="9987" max="10231" width="9.140625" style="284"/>
    <col min="10232" max="10232" width="13.7109375" style="284" customWidth="1"/>
    <col min="10233" max="10233" width="42.7109375" style="284" bestFit="1" customWidth="1"/>
    <col min="10234" max="10235" width="8.7109375" style="284" customWidth="1"/>
    <col min="10236" max="10240" width="10.7109375" style="284" customWidth="1"/>
    <col min="10241" max="10241" width="3.7109375" style="284" customWidth="1"/>
    <col min="10242" max="10242" width="9.5703125" style="284" bestFit="1" customWidth="1"/>
    <col min="10243" max="10487" width="9.140625" style="284"/>
    <col min="10488" max="10488" width="13.7109375" style="284" customWidth="1"/>
    <col min="10489" max="10489" width="42.7109375" style="284" bestFit="1" customWidth="1"/>
    <col min="10490" max="10491" width="8.7109375" style="284" customWidth="1"/>
    <col min="10492" max="10496" width="10.7109375" style="284" customWidth="1"/>
    <col min="10497" max="10497" width="3.7109375" style="284" customWidth="1"/>
    <col min="10498" max="10498" width="9.5703125" style="284" bestFit="1" customWidth="1"/>
    <col min="10499" max="10743" width="9.140625" style="284"/>
    <col min="10744" max="10744" width="13.7109375" style="284" customWidth="1"/>
    <col min="10745" max="10745" width="42.7109375" style="284" bestFit="1" customWidth="1"/>
    <col min="10746" max="10747" width="8.7109375" style="284" customWidth="1"/>
    <col min="10748" max="10752" width="10.7109375" style="284" customWidth="1"/>
    <col min="10753" max="10753" width="3.7109375" style="284" customWidth="1"/>
    <col min="10754" max="10754" width="9.5703125" style="284" bestFit="1" customWidth="1"/>
    <col min="10755" max="10999" width="9.140625" style="284"/>
    <col min="11000" max="11000" width="13.7109375" style="284" customWidth="1"/>
    <col min="11001" max="11001" width="42.7109375" style="284" bestFit="1" customWidth="1"/>
    <col min="11002" max="11003" width="8.7109375" style="284" customWidth="1"/>
    <col min="11004" max="11008" width="10.7109375" style="284" customWidth="1"/>
    <col min="11009" max="11009" width="3.7109375" style="284" customWidth="1"/>
    <col min="11010" max="11010" width="9.5703125" style="284" bestFit="1" customWidth="1"/>
    <col min="11011" max="11255" width="9.140625" style="284"/>
    <col min="11256" max="11256" width="13.7109375" style="284" customWidth="1"/>
    <col min="11257" max="11257" width="42.7109375" style="284" bestFit="1" customWidth="1"/>
    <col min="11258" max="11259" width="8.7109375" style="284" customWidth="1"/>
    <col min="11260" max="11264" width="10.7109375" style="284" customWidth="1"/>
    <col min="11265" max="11265" width="3.7109375" style="284" customWidth="1"/>
    <col min="11266" max="11266" width="9.5703125" style="284" bestFit="1" customWidth="1"/>
    <col min="11267" max="11511" width="9.140625" style="284"/>
    <col min="11512" max="11512" width="13.7109375" style="284" customWidth="1"/>
    <col min="11513" max="11513" width="42.7109375" style="284" bestFit="1" customWidth="1"/>
    <col min="11514" max="11515" width="8.7109375" style="284" customWidth="1"/>
    <col min="11516" max="11520" width="10.7109375" style="284" customWidth="1"/>
    <col min="11521" max="11521" width="3.7109375" style="284" customWidth="1"/>
    <col min="11522" max="11522" width="9.5703125" style="284" bestFit="1" customWidth="1"/>
    <col min="11523" max="11767" width="9.140625" style="284"/>
    <col min="11768" max="11768" width="13.7109375" style="284" customWidth="1"/>
    <col min="11769" max="11769" width="42.7109375" style="284" bestFit="1" customWidth="1"/>
    <col min="11770" max="11771" width="8.7109375" style="284" customWidth="1"/>
    <col min="11772" max="11776" width="10.7109375" style="284" customWidth="1"/>
    <col min="11777" max="11777" width="3.7109375" style="284" customWidth="1"/>
    <col min="11778" max="11778" width="9.5703125" style="284" bestFit="1" customWidth="1"/>
    <col min="11779" max="12023" width="9.140625" style="284"/>
    <col min="12024" max="12024" width="13.7109375" style="284" customWidth="1"/>
    <col min="12025" max="12025" width="42.7109375" style="284" bestFit="1" customWidth="1"/>
    <col min="12026" max="12027" width="8.7109375" style="284" customWidth="1"/>
    <col min="12028" max="12032" width="10.7109375" style="284" customWidth="1"/>
    <col min="12033" max="12033" width="3.7109375" style="284" customWidth="1"/>
    <col min="12034" max="12034" width="9.5703125" style="284" bestFit="1" customWidth="1"/>
    <col min="12035" max="12279" width="9.140625" style="284"/>
    <col min="12280" max="12280" width="13.7109375" style="284" customWidth="1"/>
    <col min="12281" max="12281" width="42.7109375" style="284" bestFit="1" customWidth="1"/>
    <col min="12282" max="12283" width="8.7109375" style="284" customWidth="1"/>
    <col min="12284" max="12288" width="10.7109375" style="284" customWidth="1"/>
    <col min="12289" max="12289" width="3.7109375" style="284" customWidth="1"/>
    <col min="12290" max="12290" width="9.5703125" style="284" bestFit="1" customWidth="1"/>
    <col min="12291" max="12535" width="9.140625" style="284"/>
    <col min="12536" max="12536" width="13.7109375" style="284" customWidth="1"/>
    <col min="12537" max="12537" width="42.7109375" style="284" bestFit="1" customWidth="1"/>
    <col min="12538" max="12539" width="8.7109375" style="284" customWidth="1"/>
    <col min="12540" max="12544" width="10.7109375" style="284" customWidth="1"/>
    <col min="12545" max="12545" width="3.7109375" style="284" customWidth="1"/>
    <col min="12546" max="12546" width="9.5703125" style="284" bestFit="1" customWidth="1"/>
    <col min="12547" max="12791" width="9.140625" style="284"/>
    <col min="12792" max="12792" width="13.7109375" style="284" customWidth="1"/>
    <col min="12793" max="12793" width="42.7109375" style="284" bestFit="1" customWidth="1"/>
    <col min="12794" max="12795" width="8.7109375" style="284" customWidth="1"/>
    <col min="12796" max="12800" width="10.7109375" style="284" customWidth="1"/>
    <col min="12801" max="12801" width="3.7109375" style="284" customWidth="1"/>
    <col min="12802" max="12802" width="9.5703125" style="284" bestFit="1" customWidth="1"/>
    <col min="12803" max="13047" width="9.140625" style="284"/>
    <col min="13048" max="13048" width="13.7109375" style="284" customWidth="1"/>
    <col min="13049" max="13049" width="42.7109375" style="284" bestFit="1" customWidth="1"/>
    <col min="13050" max="13051" width="8.7109375" style="284" customWidth="1"/>
    <col min="13052" max="13056" width="10.7109375" style="284" customWidth="1"/>
    <col min="13057" max="13057" width="3.7109375" style="284" customWidth="1"/>
    <col min="13058" max="13058" width="9.5703125" style="284" bestFit="1" customWidth="1"/>
    <col min="13059" max="13303" width="9.140625" style="284"/>
    <col min="13304" max="13304" width="13.7109375" style="284" customWidth="1"/>
    <col min="13305" max="13305" width="42.7109375" style="284" bestFit="1" customWidth="1"/>
    <col min="13306" max="13307" width="8.7109375" style="284" customWidth="1"/>
    <col min="13308" max="13312" width="10.7109375" style="284" customWidth="1"/>
    <col min="13313" max="13313" width="3.7109375" style="284" customWidth="1"/>
    <col min="13314" max="13314" width="9.5703125" style="284" bestFit="1" customWidth="1"/>
    <col min="13315" max="13559" width="9.140625" style="284"/>
    <col min="13560" max="13560" width="13.7109375" style="284" customWidth="1"/>
    <col min="13561" max="13561" width="42.7109375" style="284" bestFit="1" customWidth="1"/>
    <col min="13562" max="13563" width="8.7109375" style="284" customWidth="1"/>
    <col min="13564" max="13568" width="10.7109375" style="284" customWidth="1"/>
    <col min="13569" max="13569" width="3.7109375" style="284" customWidth="1"/>
    <col min="13570" max="13570" width="9.5703125" style="284" bestFit="1" customWidth="1"/>
    <col min="13571" max="13815" width="9.140625" style="284"/>
    <col min="13816" max="13816" width="13.7109375" style="284" customWidth="1"/>
    <col min="13817" max="13817" width="42.7109375" style="284" bestFit="1" customWidth="1"/>
    <col min="13818" max="13819" width="8.7109375" style="284" customWidth="1"/>
    <col min="13820" max="13824" width="10.7109375" style="284" customWidth="1"/>
    <col min="13825" max="13825" width="3.7109375" style="284" customWidth="1"/>
    <col min="13826" max="13826" width="9.5703125" style="284" bestFit="1" customWidth="1"/>
    <col min="13827" max="14071" width="9.140625" style="284"/>
    <col min="14072" max="14072" width="13.7109375" style="284" customWidth="1"/>
    <col min="14073" max="14073" width="42.7109375" style="284" bestFit="1" customWidth="1"/>
    <col min="14074" max="14075" width="8.7109375" style="284" customWidth="1"/>
    <col min="14076" max="14080" width="10.7109375" style="284" customWidth="1"/>
    <col min="14081" max="14081" width="3.7109375" style="284" customWidth="1"/>
    <col min="14082" max="14082" width="9.5703125" style="284" bestFit="1" customWidth="1"/>
    <col min="14083" max="14327" width="9.140625" style="284"/>
    <col min="14328" max="14328" width="13.7109375" style="284" customWidth="1"/>
    <col min="14329" max="14329" width="42.7109375" style="284" bestFit="1" customWidth="1"/>
    <col min="14330" max="14331" width="8.7109375" style="284" customWidth="1"/>
    <col min="14332" max="14336" width="10.7109375" style="284" customWidth="1"/>
    <col min="14337" max="14337" width="3.7109375" style="284" customWidth="1"/>
    <col min="14338" max="14338" width="9.5703125" style="284" bestFit="1" customWidth="1"/>
    <col min="14339" max="14583" width="9.140625" style="284"/>
    <col min="14584" max="14584" width="13.7109375" style="284" customWidth="1"/>
    <col min="14585" max="14585" width="42.7109375" style="284" bestFit="1" customWidth="1"/>
    <col min="14586" max="14587" width="8.7109375" style="284" customWidth="1"/>
    <col min="14588" max="14592" width="10.7109375" style="284" customWidth="1"/>
    <col min="14593" max="14593" width="3.7109375" style="284" customWidth="1"/>
    <col min="14594" max="14594" width="9.5703125" style="284" bestFit="1" customWidth="1"/>
    <col min="14595" max="14839" width="9.140625" style="284"/>
    <col min="14840" max="14840" width="13.7109375" style="284" customWidth="1"/>
    <col min="14841" max="14841" width="42.7109375" style="284" bestFit="1" customWidth="1"/>
    <col min="14842" max="14843" width="8.7109375" style="284" customWidth="1"/>
    <col min="14844" max="14848" width="10.7109375" style="284" customWidth="1"/>
    <col min="14849" max="14849" width="3.7109375" style="284" customWidth="1"/>
    <col min="14850" max="14850" width="9.5703125" style="284" bestFit="1" customWidth="1"/>
    <col min="14851" max="15095" width="9.140625" style="284"/>
    <col min="15096" max="15096" width="13.7109375" style="284" customWidth="1"/>
    <col min="15097" max="15097" width="42.7109375" style="284" bestFit="1" customWidth="1"/>
    <col min="15098" max="15099" width="8.7109375" style="284" customWidth="1"/>
    <col min="15100" max="15104" width="10.7109375" style="284" customWidth="1"/>
    <col min="15105" max="15105" width="3.7109375" style="284" customWidth="1"/>
    <col min="15106" max="15106" width="9.5703125" style="284" bestFit="1" customWidth="1"/>
    <col min="15107" max="15351" width="9.140625" style="284"/>
    <col min="15352" max="15352" width="13.7109375" style="284" customWidth="1"/>
    <col min="15353" max="15353" width="42.7109375" style="284" bestFit="1" customWidth="1"/>
    <col min="15354" max="15355" width="8.7109375" style="284" customWidth="1"/>
    <col min="15356" max="15360" width="10.7109375" style="284" customWidth="1"/>
    <col min="15361" max="15361" width="3.7109375" style="284" customWidth="1"/>
    <col min="15362" max="15362" width="9.5703125" style="284" bestFit="1" customWidth="1"/>
    <col min="15363" max="15607" width="9.140625" style="284"/>
    <col min="15608" max="15608" width="13.7109375" style="284" customWidth="1"/>
    <col min="15609" max="15609" width="42.7109375" style="284" bestFit="1" customWidth="1"/>
    <col min="15610" max="15611" width="8.7109375" style="284" customWidth="1"/>
    <col min="15612" max="15616" width="10.7109375" style="284" customWidth="1"/>
    <col min="15617" max="15617" width="3.7109375" style="284" customWidth="1"/>
    <col min="15618" max="15618" width="9.5703125" style="284" bestFit="1" customWidth="1"/>
    <col min="15619" max="15863" width="9.140625" style="284"/>
    <col min="15864" max="15864" width="13.7109375" style="284" customWidth="1"/>
    <col min="15865" max="15865" width="42.7109375" style="284" bestFit="1" customWidth="1"/>
    <col min="15866" max="15867" width="8.7109375" style="284" customWidth="1"/>
    <col min="15868" max="15872" width="10.7109375" style="284" customWidth="1"/>
    <col min="15873" max="15873" width="3.7109375" style="284" customWidth="1"/>
    <col min="15874" max="15874" width="9.5703125" style="284" bestFit="1" customWidth="1"/>
    <col min="15875" max="16119" width="9.140625" style="284"/>
    <col min="16120" max="16120" width="13.7109375" style="284" customWidth="1"/>
    <col min="16121" max="16121" width="42.7109375" style="284" bestFit="1" customWidth="1"/>
    <col min="16122" max="16123" width="8.7109375" style="284" customWidth="1"/>
    <col min="16124" max="16128" width="10.7109375" style="284" customWidth="1"/>
    <col min="16129" max="16129" width="3.7109375" style="284" customWidth="1"/>
    <col min="16130" max="16130" width="9.5703125" style="284" bestFit="1" customWidth="1"/>
    <col min="16131" max="16384" width="9.140625" style="284"/>
  </cols>
  <sheetData>
    <row r="1" spans="2:12" ht="15.75" thickBot="1" x14ac:dyDescent="0.3">
      <c r="C1" s="3"/>
      <c r="D1" s="4"/>
    </row>
    <row r="2" spans="2:12" x14ac:dyDescent="0.25">
      <c r="B2" s="364" t="s">
        <v>184</v>
      </c>
      <c r="C2" s="366" t="s">
        <v>288</v>
      </c>
      <c r="D2" s="367"/>
      <c r="E2" s="367"/>
      <c r="F2" s="368"/>
    </row>
    <row r="3" spans="2:12" ht="15.75" customHeight="1" thickBot="1" x14ac:dyDescent="0.3">
      <c r="B3" s="365"/>
      <c r="C3" s="369"/>
      <c r="D3" s="370"/>
      <c r="E3" s="370"/>
      <c r="F3" s="371"/>
      <c r="L3" s="101"/>
    </row>
    <row r="4" spans="2:12" x14ac:dyDescent="0.25">
      <c r="C4" s="369"/>
      <c r="D4" s="370"/>
      <c r="E4" s="370"/>
      <c r="F4" s="371"/>
    </row>
    <row r="5" spans="2:12" x14ac:dyDescent="0.25">
      <c r="C5" s="369"/>
      <c r="D5" s="370"/>
      <c r="E5" s="370"/>
      <c r="F5" s="371"/>
    </row>
    <row r="6" spans="2:12" x14ac:dyDescent="0.25">
      <c r="C6" s="369"/>
      <c r="D6" s="370"/>
      <c r="E6" s="370"/>
      <c r="F6" s="371"/>
    </row>
    <row r="7" spans="2:12" x14ac:dyDescent="0.25">
      <c r="C7" s="369"/>
      <c r="D7" s="370"/>
      <c r="E7" s="370"/>
      <c r="F7" s="371"/>
    </row>
    <row r="8" spans="2:12" x14ac:dyDescent="0.25">
      <c r="C8" s="369"/>
      <c r="D8" s="370"/>
      <c r="E8" s="370"/>
      <c r="F8" s="371"/>
    </row>
    <row r="9" spans="2:12" x14ac:dyDescent="0.25">
      <c r="C9" s="369"/>
      <c r="D9" s="370"/>
      <c r="E9" s="370"/>
      <c r="F9" s="371"/>
    </row>
    <row r="10" spans="2:12" x14ac:dyDescent="0.25">
      <c r="C10" s="369"/>
      <c r="D10" s="370"/>
      <c r="E10" s="370"/>
      <c r="F10" s="371"/>
    </row>
    <row r="11" spans="2:12" x14ac:dyDescent="0.25">
      <c r="C11" s="369"/>
      <c r="D11" s="370"/>
      <c r="E11" s="370"/>
      <c r="F11" s="371"/>
    </row>
    <row r="12" spans="2:12" x14ac:dyDescent="0.25">
      <c r="C12" s="369"/>
      <c r="D12" s="370"/>
      <c r="E12" s="370"/>
      <c r="F12" s="371"/>
    </row>
    <row r="13" spans="2:12" x14ac:dyDescent="0.25">
      <c r="C13" s="372"/>
      <c r="D13" s="373"/>
      <c r="E13" s="373"/>
      <c r="F13" s="374"/>
    </row>
    <row r="14" spans="2:12" ht="15.75" thickBot="1" x14ac:dyDescent="0.3"/>
    <row r="15" spans="2:12" s="8" customFormat="1" ht="13.5" thickBot="1" x14ac:dyDescent="0.25">
      <c r="B15" s="7"/>
      <c r="C15" s="8" t="s">
        <v>0</v>
      </c>
      <c r="D15" s="9"/>
      <c r="E15" s="10"/>
      <c r="F15" s="10"/>
      <c r="G15" s="10"/>
      <c r="H15" s="11" t="s">
        <v>1</v>
      </c>
      <c r="I15" s="12">
        <v>1</v>
      </c>
      <c r="J15" s="10"/>
    </row>
    <row r="16" spans="2:12" ht="15.75" thickBot="1" x14ac:dyDescent="0.3">
      <c r="C16" s="8"/>
      <c r="H16" s="11"/>
      <c r="I16" s="12"/>
    </row>
    <row r="17" spans="2:12" ht="15.75" thickBot="1" x14ac:dyDescent="0.3">
      <c r="C17" s="8"/>
      <c r="H17" s="11"/>
      <c r="I17" s="12"/>
    </row>
    <row r="18" spans="2:12" ht="15.75" thickBot="1" x14ac:dyDescent="0.3"/>
    <row r="19" spans="2:12" s="18" customFormat="1" ht="12.75" x14ac:dyDescent="0.2">
      <c r="B19" s="13" t="s">
        <v>2</v>
      </c>
      <c r="C19" s="14" t="s">
        <v>3</v>
      </c>
      <c r="D19" s="14" t="s">
        <v>4</v>
      </c>
      <c r="E19" s="15" t="s">
        <v>5</v>
      </c>
      <c r="F19" s="16" t="s">
        <v>6</v>
      </c>
      <c r="G19" s="16" t="s">
        <v>6</v>
      </c>
      <c r="H19" s="17" t="s">
        <v>6</v>
      </c>
      <c r="I19" s="15" t="s">
        <v>7</v>
      </c>
      <c r="J19" s="15" t="s">
        <v>8</v>
      </c>
    </row>
    <row r="20" spans="2:12" s="18" customFormat="1" ht="33" thickBot="1" x14ac:dyDescent="0.25">
      <c r="B20" s="19" t="s">
        <v>9</v>
      </c>
      <c r="C20" s="20"/>
      <c r="D20" s="20"/>
      <c r="E20" s="21"/>
      <c r="F20" s="22" t="s">
        <v>10</v>
      </c>
      <c r="G20" s="22" t="s">
        <v>11</v>
      </c>
      <c r="H20" s="23" t="s">
        <v>12</v>
      </c>
      <c r="I20" s="21"/>
      <c r="J20" s="21"/>
    </row>
    <row r="21" spans="2:12" s="18" customFormat="1" ht="13.5" thickBot="1" x14ac:dyDescent="0.25">
      <c r="B21" s="24"/>
      <c r="C21" s="25" t="s">
        <v>13</v>
      </c>
      <c r="D21" s="26"/>
      <c r="E21" s="27"/>
      <c r="F21" s="28"/>
      <c r="G21" s="28"/>
      <c r="H21" s="27"/>
      <c r="I21" s="27"/>
      <c r="J21" s="29"/>
    </row>
    <row r="22" spans="2:12" s="119" customFormat="1" x14ac:dyDescent="0.25">
      <c r="B22" s="30"/>
      <c r="C22" s="114"/>
      <c r="D22" s="115"/>
      <c r="E22" s="116"/>
      <c r="F22" s="31"/>
      <c r="G22" s="31"/>
      <c r="H22" s="116"/>
      <c r="I22" s="32"/>
      <c r="J22" s="33"/>
    </row>
    <row r="23" spans="2:12" s="126" customFormat="1" x14ac:dyDescent="0.25">
      <c r="B23" s="34"/>
      <c r="C23" s="121"/>
      <c r="D23" s="35"/>
      <c r="E23" s="123"/>
      <c r="F23" s="36"/>
      <c r="G23" s="36"/>
      <c r="H23" s="123"/>
      <c r="I23" s="37"/>
      <c r="J23" s="38"/>
      <c r="L23" s="39"/>
    </row>
    <row r="24" spans="2:12" x14ac:dyDescent="0.25">
      <c r="B24" s="34"/>
      <c r="C24" s="128"/>
      <c r="D24" s="41"/>
      <c r="E24" s="130"/>
      <c r="F24" s="42"/>
      <c r="G24" s="42"/>
      <c r="H24" s="130"/>
      <c r="I24" s="43"/>
      <c r="J24" s="44"/>
      <c r="L24" s="45"/>
    </row>
    <row r="25" spans="2:12" x14ac:dyDescent="0.25">
      <c r="B25" s="34"/>
      <c r="C25" s="46"/>
      <c r="D25" s="41"/>
      <c r="E25" s="47"/>
      <c r="F25" s="48"/>
      <c r="G25" s="48"/>
      <c r="H25" s="47"/>
      <c r="I25" s="43"/>
      <c r="J25" s="44"/>
      <c r="L25" s="45"/>
    </row>
    <row r="26" spans="2:12" ht="15.75" thickBot="1" x14ac:dyDescent="0.3">
      <c r="B26" s="49"/>
      <c r="C26" s="50"/>
      <c r="D26" s="51"/>
      <c r="E26" s="52"/>
      <c r="F26" s="53"/>
      <c r="G26" s="53"/>
      <c r="H26" s="52"/>
      <c r="I26" s="52"/>
      <c r="J26" s="54"/>
    </row>
    <row r="27" spans="2:12" ht="15.75" thickBot="1" x14ac:dyDescent="0.3">
      <c r="B27" s="55"/>
      <c r="C27" s="56" t="s">
        <v>14</v>
      </c>
      <c r="D27" s="57"/>
      <c r="E27" s="58"/>
      <c r="F27" s="59"/>
      <c r="G27" s="59"/>
      <c r="H27" s="58"/>
      <c r="I27" s="60" t="s">
        <v>15</v>
      </c>
      <c r="J27" s="12">
        <f>SUM(J22:J26)</f>
        <v>0</v>
      </c>
    </row>
    <row r="28" spans="2:12" ht="15.75" thickBot="1" x14ac:dyDescent="0.3">
      <c r="B28" s="55"/>
      <c r="C28" s="50"/>
      <c r="D28" s="61"/>
      <c r="E28" s="62"/>
      <c r="F28" s="63"/>
      <c r="G28" s="63"/>
      <c r="H28" s="62"/>
      <c r="I28" s="62"/>
      <c r="J28" s="64"/>
    </row>
    <row r="29" spans="2:12" ht="15.75" thickBot="1" x14ac:dyDescent="0.3">
      <c r="B29" s="65"/>
      <c r="C29" s="25" t="s">
        <v>16</v>
      </c>
      <c r="D29" s="61"/>
      <c r="E29" s="62"/>
      <c r="F29" s="63"/>
      <c r="G29" s="63"/>
      <c r="H29" s="62"/>
      <c r="I29" s="62"/>
      <c r="J29" s="64"/>
    </row>
    <row r="30" spans="2:12" s="282" customFormat="1" x14ac:dyDescent="0.25">
      <c r="B30" s="66"/>
      <c r="C30" s="67"/>
      <c r="D30" s="68"/>
      <c r="E30" s="69"/>
      <c r="F30" s="70"/>
      <c r="G30" s="70"/>
      <c r="H30" s="69"/>
      <c r="I30" s="69"/>
      <c r="J30" s="71"/>
    </row>
    <row r="31" spans="2:12" s="282" customFormat="1" x14ac:dyDescent="0.25">
      <c r="B31" s="73"/>
      <c r="C31" s="74"/>
      <c r="D31" s="75"/>
      <c r="E31" s="76"/>
      <c r="F31" s="77"/>
      <c r="G31" s="77"/>
      <c r="H31" s="76"/>
      <c r="I31" s="37"/>
      <c r="J31" s="38"/>
    </row>
    <row r="32" spans="2:12" s="282" customFormat="1" x14ac:dyDescent="0.25">
      <c r="B32" s="73"/>
      <c r="C32" s="74"/>
      <c r="D32" s="75"/>
      <c r="E32" s="76"/>
      <c r="F32" s="77"/>
      <c r="G32" s="77"/>
      <c r="H32" s="76"/>
      <c r="I32" s="37"/>
      <c r="J32" s="38"/>
    </row>
    <row r="33" spans="2:12" s="282" customFormat="1" x14ac:dyDescent="0.25">
      <c r="B33" s="73"/>
      <c r="C33" s="74"/>
      <c r="D33" s="75"/>
      <c r="E33" s="76"/>
      <c r="F33" s="77"/>
      <c r="G33" s="77"/>
      <c r="H33" s="76"/>
      <c r="I33" s="76"/>
      <c r="J33" s="38"/>
    </row>
    <row r="34" spans="2:12" s="282" customFormat="1" x14ac:dyDescent="0.25">
      <c r="B34" s="73"/>
      <c r="C34" s="74"/>
      <c r="D34" s="75"/>
      <c r="E34" s="76"/>
      <c r="F34" s="77"/>
      <c r="G34" s="77"/>
      <c r="H34" s="76"/>
      <c r="I34" s="37"/>
      <c r="J34" s="38"/>
    </row>
    <row r="35" spans="2:12" s="282" customFormat="1" x14ac:dyDescent="0.25">
      <c r="B35" s="73"/>
      <c r="C35" s="74"/>
      <c r="D35" s="75"/>
      <c r="E35" s="76"/>
      <c r="F35" s="77"/>
      <c r="G35" s="77"/>
      <c r="H35" s="76"/>
      <c r="I35" s="37"/>
      <c r="J35" s="38"/>
    </row>
    <row r="36" spans="2:12" x14ac:dyDescent="0.25">
      <c r="B36" s="34"/>
      <c r="C36" s="46"/>
      <c r="D36" s="78"/>
      <c r="E36" s="47"/>
      <c r="F36" s="48"/>
      <c r="G36" s="48"/>
      <c r="H36" s="47"/>
      <c r="I36" s="47"/>
      <c r="J36" s="44"/>
    </row>
    <row r="37" spans="2:12" ht="15.75" thickBot="1" x14ac:dyDescent="0.3">
      <c r="B37" s="49"/>
      <c r="C37" s="50"/>
      <c r="D37" s="79"/>
      <c r="E37" s="80"/>
      <c r="F37" s="81"/>
      <c r="G37" s="81"/>
      <c r="H37" s="80"/>
      <c r="I37" s="43"/>
      <c r="J37" s="82"/>
      <c r="L37" s="45"/>
    </row>
    <row r="38" spans="2:12" ht="15.75" thickBot="1" x14ac:dyDescent="0.3">
      <c r="B38" s="55"/>
      <c r="C38" s="56" t="s">
        <v>17</v>
      </c>
      <c r="D38" s="57"/>
      <c r="E38" s="58"/>
      <c r="F38" s="59"/>
      <c r="G38" s="59"/>
      <c r="H38" s="58"/>
      <c r="I38" s="60" t="s">
        <v>15</v>
      </c>
      <c r="J38" s="12">
        <f>SUM(J30:J37)</f>
        <v>0</v>
      </c>
    </row>
    <row r="39" spans="2:12" ht="15.75" thickBot="1" x14ac:dyDescent="0.3">
      <c r="B39" s="55"/>
      <c r="C39" s="50"/>
      <c r="D39" s="61"/>
      <c r="E39" s="62"/>
      <c r="F39" s="63"/>
      <c r="G39" s="63"/>
      <c r="H39" s="62"/>
      <c r="I39" s="62"/>
      <c r="J39" s="64"/>
    </row>
    <row r="40" spans="2:12" ht="15.75" thickBot="1" x14ac:dyDescent="0.3">
      <c r="B40" s="65"/>
      <c r="C40" s="25" t="s">
        <v>18</v>
      </c>
      <c r="D40" s="61"/>
      <c r="E40" s="62"/>
      <c r="F40" s="63"/>
      <c r="G40" s="63"/>
      <c r="H40" s="62"/>
      <c r="I40" s="62"/>
      <c r="J40" s="64"/>
    </row>
    <row r="41" spans="2:12" ht="178.5" x14ac:dyDescent="0.25">
      <c r="B41" s="224" t="str">
        <f>'ANAS 2015'!B3</f>
        <v>SIC.04.02.001.3.a</v>
      </c>
      <c r="C41" s="232" t="str">
        <f>'ANAS 2015'!C3</f>
        <v xml:space="preserve">SEGNALE TRIANGOLARE O OTTAGONALE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LATO/DIAMETRO CM 120
-PER IL PRIMO MESE O FRAZIONE </v>
      </c>
      <c r="D41" s="234" t="str">
        <f>'ANAS 2015'!D3</f>
        <v xml:space="preserve">cad </v>
      </c>
      <c r="E41" s="235">
        <v>1</v>
      </c>
      <c r="F41" s="236">
        <f>'ANAS 2015'!E3</f>
        <v>42.68</v>
      </c>
      <c r="G41" s="236">
        <v>9.0500000000000007</v>
      </c>
      <c r="H41" s="235">
        <f>F41-G41+G41/4</f>
        <v>35.892499999999998</v>
      </c>
      <c r="I41" s="237">
        <f t="shared" ref="I41:I52" si="0">E41/$I$15</f>
        <v>1</v>
      </c>
      <c r="J41" s="238">
        <f t="shared" ref="J41:J52" si="1">I41*H41</f>
        <v>35.892499999999998</v>
      </c>
      <c r="L41" s="45"/>
    </row>
    <row r="42" spans="2:12" ht="204" x14ac:dyDescent="0.25">
      <c r="B42" s="224" t="str">
        <f>'ANAS 2015'!B9</f>
        <v xml:space="preserve">SIC.04.02.010.2.a </v>
      </c>
      <c r="C42" s="232" t="str">
        <f>'ANAS 2015'!C9</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0,26 A 0,90 MQ DI SUPERFICIE 
-PER IL PRIMO MESE O FRAZIONE </v>
      </c>
      <c r="D42" s="239" t="str">
        <f>'ANAS 2015'!D10</f>
        <v>mq</v>
      </c>
      <c r="E42" s="240">
        <f>0.42*E41</f>
        <v>0.42</v>
      </c>
      <c r="F42" s="241">
        <f>'ANAS 2015'!E9</f>
        <v>71.98</v>
      </c>
      <c r="G42" s="241">
        <f>'ANAS 2015'!E10</f>
        <v>15.26</v>
      </c>
      <c r="H42" s="240">
        <f>F42-G42+G42/4</f>
        <v>60.535000000000004</v>
      </c>
      <c r="I42" s="242">
        <f t="shared" si="0"/>
        <v>0.42</v>
      </c>
      <c r="J42" s="243">
        <f t="shared" si="1"/>
        <v>25.424700000000001</v>
      </c>
      <c r="L42" s="45"/>
    </row>
    <row r="43" spans="2:12" ht="153" x14ac:dyDescent="0.25">
      <c r="B43" s="225" t="str">
        <f>'ANAS 2015'!B20</f>
        <v xml:space="preserve">SIC.04.04.001 </v>
      </c>
      <c r="C43" s="232" t="str">
        <f>'ANAS 2015'!C20</f>
        <v xml:space="preserve">LAMPEGGIANTE DA CANTIERE A LED 
di colore giallo o rosso, con alimentazione a batterie, emissione luminosa a 360°, fornito e posto in opera.
Sono compresi:
  -l'uso per la durata della fase che prevede il lampeggiante al fine di assicurare un ordinata gestione del cantiere garantendo meglio la sicurezza dei lavoratori;
 - la manutenzione per tutto il periodo della fase di lavoro al fine di garantirne la funzionalità e l'efficienza;
 - l'allontanamento a fine fase di lavoro.
È inoltre compreso quanto altro occorre per l'utilizzo temporaneo del lampeggiante.
Misurate per ogni giorno di uso, per la durata della fase di lavoro, al fine di garantire la sicurezza dei lavoratori </v>
      </c>
      <c r="D43" s="244" t="str">
        <f>'ANAS 2015'!D20</f>
        <v xml:space="preserve">cad </v>
      </c>
      <c r="E43" s="285">
        <f>E41+E44+7-1</f>
        <v>24</v>
      </c>
      <c r="F43" s="246" t="s">
        <v>20</v>
      </c>
      <c r="G43" s="246" t="s">
        <v>20</v>
      </c>
      <c r="H43" s="245">
        <f>'ANAS 2015'!E20</f>
        <v>0.85</v>
      </c>
      <c r="I43" s="242">
        <f t="shared" si="0"/>
        <v>24</v>
      </c>
      <c r="J43" s="243">
        <f t="shared" si="1"/>
        <v>20.399999999999999</v>
      </c>
      <c r="L43" s="45"/>
    </row>
    <row r="44" spans="2:12" ht="178.5" x14ac:dyDescent="0.25">
      <c r="B44" s="224" t="str">
        <f>'ANAS 2015'!B5</f>
        <v xml:space="preserve">SIC.04.02.005.3.a </v>
      </c>
      <c r="C44" s="232" t="str">
        <f>'ANAS 2015'!C5</f>
        <v xml:space="preserve">SEGNALE CIRCOLARE O ROMBOIDALE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DIAMETRO/LATO CM 90 
-PER IL PRIMO MESE O FRAZIONE </v>
      </c>
      <c r="D44" s="239" t="str">
        <f>'ANAS 2015'!D5</f>
        <v xml:space="preserve">cad </v>
      </c>
      <c r="E44" s="240">
        <v>17</v>
      </c>
      <c r="F44" s="241">
        <f>'ANAS 2015'!E5</f>
        <v>43.06</v>
      </c>
      <c r="G44" s="241">
        <f>'ANAS 2015'!E6</f>
        <v>9.1300000000000008</v>
      </c>
      <c r="H44" s="240">
        <f>F44-G44+G44/4</f>
        <v>36.212499999999999</v>
      </c>
      <c r="I44" s="242">
        <f t="shared" si="0"/>
        <v>17</v>
      </c>
      <c r="J44" s="243">
        <f t="shared" si="1"/>
        <v>615.61249999999995</v>
      </c>
      <c r="L44" s="45"/>
    </row>
    <row r="45" spans="2:12" ht="204" x14ac:dyDescent="0.25">
      <c r="B45" s="224" t="str">
        <f>'ANAS 2015'!B11</f>
        <v xml:space="preserve">SIC.04.02.010.3.a </v>
      </c>
      <c r="C45" s="232" t="str">
        <f>'ANAS 2015'!C11</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0,91 A 3,00 MQ DI SUPERFICIE 
-PER IL PRIMO MESE O FRAZIONE </v>
      </c>
      <c r="D45" s="239" t="str">
        <f>'ANAS 2015'!D11</f>
        <v>mq</v>
      </c>
      <c r="E45" s="240">
        <f>1.215*7</f>
        <v>8.5050000000000008</v>
      </c>
      <c r="F45" s="241">
        <f>'ANAS 2015'!E11</f>
        <v>73.5</v>
      </c>
      <c r="G45" s="241">
        <f>'ANAS 2015'!E12</f>
        <v>15.59</v>
      </c>
      <c r="H45" s="240">
        <f>F45-G45+G45/4</f>
        <v>61.807499999999997</v>
      </c>
      <c r="I45" s="242">
        <f t="shared" si="0"/>
        <v>8.5050000000000008</v>
      </c>
      <c r="J45" s="243">
        <f t="shared" si="1"/>
        <v>525.67278750000003</v>
      </c>
      <c r="L45" s="45"/>
    </row>
    <row r="46" spans="2:12" ht="204" x14ac:dyDescent="0.25">
      <c r="B46" s="224" t="str">
        <f>'ANAS 2015'!B9</f>
        <v xml:space="preserve">SIC.04.02.010.2.a </v>
      </c>
      <c r="C46" s="232" t="str">
        <f>'ANAS 2015'!C9</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0,26 A 0,90 MQ DI SUPERFICIE 
-PER IL PRIMO MESE O FRAZIONE </v>
      </c>
      <c r="D46" s="239" t="str">
        <f>'ANAS 2015'!D9</f>
        <v>mq</v>
      </c>
      <c r="E46" s="240">
        <f>0.315*7</f>
        <v>2.2050000000000001</v>
      </c>
      <c r="F46" s="241">
        <f>'ANAS 2015'!E9</f>
        <v>71.98</v>
      </c>
      <c r="G46" s="241">
        <f>'ANAS 2015'!E10</f>
        <v>15.26</v>
      </c>
      <c r="H46" s="240">
        <f>F46-G46+G46/4</f>
        <v>60.535000000000004</v>
      </c>
      <c r="I46" s="242">
        <f t="shared" si="0"/>
        <v>2.2050000000000001</v>
      </c>
      <c r="J46" s="243">
        <f t="shared" si="1"/>
        <v>133.47967500000001</v>
      </c>
      <c r="L46" s="45"/>
    </row>
    <row r="47" spans="2:12" ht="165.75" x14ac:dyDescent="0.25">
      <c r="B47" s="224" t="str">
        <f>'ANAS 2015'!B18</f>
        <v xml:space="preserve">SIC.04.03.005 </v>
      </c>
      <c r="C47" s="232" t="str">
        <f>'ANAS 2015'!C18</f>
        <v xml:space="preserve">DELINEATORE 
flessibile in gomma bifacciale, con 6 inserti di rifrangenza di classe II (in osservanza del Regolamento di attuazione del Codice della strada, fig. II 392), utilizzati per delineare zone di lavoro di lunga durata, deviazioni, incanalamenti e separazioni dei sensi di marcia.
Sono compresi:
 - allestimento in opera e successiva rimozione di ogni delineatore con utilizzo di idoneo collante;
 - il riposizionamenti a seguito di spostamenti provocati da mezzi in marcia;
 - la sostituzione in caso di eventuali perdite e/o danneggiamenti;
 - la manutenzione per tutto il periodo di durata della fase di riferimento;
 - l'accatastamento e l'allontanamento a fine fase di lavoro.
Misurato cadauno per giorno, posto in opera per la durata della fase di lavoro, al fine di garantire la sicurezza dei lavoratori </v>
      </c>
      <c r="D47" s="239" t="str">
        <f>'ANAS 2015'!D18</f>
        <v xml:space="preserve">cad </v>
      </c>
      <c r="E47" s="274">
        <f>CEILING((108+36+60+120+96+60+36+108+36+2000)/12,1)</f>
        <v>222</v>
      </c>
      <c r="F47" s="246" t="s">
        <v>20</v>
      </c>
      <c r="G47" s="246" t="s">
        <v>20</v>
      </c>
      <c r="H47" s="240">
        <f>'ANAS 2015'!E18</f>
        <v>0.4</v>
      </c>
      <c r="I47" s="242">
        <f t="shared" si="0"/>
        <v>222</v>
      </c>
      <c r="J47" s="243">
        <f t="shared" si="1"/>
        <v>88.800000000000011</v>
      </c>
      <c r="L47" s="45"/>
    </row>
    <row r="48" spans="2:12" ht="153" x14ac:dyDescent="0.25">
      <c r="B48" s="225" t="str">
        <f>'ANAS 2015'!B19</f>
        <v xml:space="preserve">SIC.04.03.015 </v>
      </c>
      <c r="C48" s="232" t="str">
        <f>'ANAS 2015'!C19</f>
        <v>SACCHETTI DI ZAVORRA 
per cartelli stradali, forniti e posti in opera.
Sono compresi:
 - l'uso per la durata della fase che prevede il sacchetto di zavorra al fine di assicurare un ordinata gestione del cantiere garantendo meglio la sicurezza dei lavoratori;
 - la manutenzione per tutto il periodo della fase di lavoro al fine di garantirne la funzionalità e l'efficienza;
 - l'accatastamento e l'allontanamento a fine fase di lavoro.
Dimensioni standard: cm 60 x 40, capienza Kg. 25,00.
È inoltre compreso quanto altro occorre per l'utilizzo temporaneo dei sacchetti.
Misurati per ogni giorno di uso, per la durata della fase di lavoro al fine di garantire la sicurezza dei lavoratori.</v>
      </c>
      <c r="D48" s="239" t="str">
        <f>'ANAS 2015'!D19</f>
        <v xml:space="preserve">cad </v>
      </c>
      <c r="E48" s="274">
        <f>1*E41+2*7+1*E44+E50*2</f>
        <v>36</v>
      </c>
      <c r="F48" s="246" t="s">
        <v>20</v>
      </c>
      <c r="G48" s="246" t="s">
        <v>20</v>
      </c>
      <c r="H48" s="240">
        <f>'ANAS 2015'!E19</f>
        <v>0.25</v>
      </c>
      <c r="I48" s="242">
        <f t="shared" si="0"/>
        <v>36</v>
      </c>
      <c r="J48" s="243">
        <f t="shared" si="1"/>
        <v>9</v>
      </c>
      <c r="L48" s="45"/>
    </row>
    <row r="49" spans="2:12" ht="25.5" x14ac:dyDescent="0.25">
      <c r="B49" s="224" t="str">
        <f>'ANALISI DI MERCATO'!B5</f>
        <v>BSIC-AM003</v>
      </c>
      <c r="C49" s="232" t="str">
        <f>'ANALISI DI MERCATO'!C5</f>
        <v>Pannello 90x90 fondo nero - 8 fari a led diam. 200 certificato, compreso di Cavalletto verticale e batterie (durata 8 ore). Compenso giornaliero.</v>
      </c>
      <c r="D49" s="239" t="str">
        <f>'ANALISI DI MERCATO'!D5</f>
        <v>giorno</v>
      </c>
      <c r="E49" s="240">
        <v>2</v>
      </c>
      <c r="F49" s="246" t="s">
        <v>20</v>
      </c>
      <c r="G49" s="246" t="s">
        <v>20</v>
      </c>
      <c r="H49" s="240">
        <f>'ANALISI DI MERCATO'!H5</f>
        <v>37.774421333333336</v>
      </c>
      <c r="I49" s="242">
        <f t="shared" si="0"/>
        <v>2</v>
      </c>
      <c r="J49" s="243">
        <f t="shared" si="1"/>
        <v>75.548842666666673</v>
      </c>
      <c r="L49" s="45"/>
    </row>
    <row r="50" spans="2:12" ht="63.75" x14ac:dyDescent="0.25">
      <c r="B50" s="224" t="str">
        <f>'ANALISI DI MERCATO'!B3</f>
        <v>BSIC-AM001</v>
      </c>
      <c r="C50" s="232" t="str">
        <f>'ANALISI DI MERCATO'!C3</f>
        <v>Carrello, raffigurante alcune figure del Codice della Strada, costituito da: rimorchio stradale (portata 750 kg) con apposito telaio fisso e basculante per il fissaggio della segnaletica, segnaletica costituita da pannello inferiore fissato in posizione verticale e pannello superiore fissato al telaio basculante , centralina elettronica per il controllo della segnaletica luminosa a 12 e a 24 V C.C..Compenso giornaliero, comprensivo del mantenimento in esercizio.</v>
      </c>
      <c r="D50" s="239" t="str">
        <f>'ANALISI DI MERCATO'!D3</f>
        <v>giorno</v>
      </c>
      <c r="E50" s="240">
        <v>2</v>
      </c>
      <c r="F50" s="246" t="s">
        <v>20</v>
      </c>
      <c r="G50" s="246" t="s">
        <v>20</v>
      </c>
      <c r="H50" s="240">
        <f>'ANALISI DI MERCATO'!H3</f>
        <v>46.830839999999995</v>
      </c>
      <c r="I50" s="242">
        <f t="shared" ref="I50" si="2">E50/$I$15</f>
        <v>2</v>
      </c>
      <c r="J50" s="243">
        <f t="shared" ref="J50" si="3">I50*H50</f>
        <v>93.66167999999999</v>
      </c>
      <c r="L50" s="45"/>
    </row>
    <row r="51" spans="2:12" ht="76.5" x14ac:dyDescent="0.25">
      <c r="B51" s="247" t="str">
        <f>' CPT 2012 agg.2014'!B3</f>
        <v>S.1.01.1.9.c</v>
      </c>
      <c r="C51" s="233" t="str">
        <f>' CPT 2012 agg.2014'!C3</f>
        <v>Delimitazione provvisoria di zone di lavoro realizzata mediante transenne modulari costituite da struttura principale in tubolare di ferro, diametro 33 mm, e barre verticali in tondino, diametro 8 mm, entrambe zincate a caldo, dotate di ganci e attacchi per il collegamento continuo degli elementi senza vincoli di orientamento. Nolo per ogni mese o frazione.
Modulo di altezza pari a 1110 mm e lunghezza pari a 2000 mm con pannello a strisce alternate oblique bianche e rosse, rifrangenti in classe i.</v>
      </c>
      <c r="D51" s="239" t="str">
        <f>' CPT 2012 agg.2014'!D3</f>
        <v xml:space="preserve">cad </v>
      </c>
      <c r="E51" s="240">
        <v>0</v>
      </c>
      <c r="F51" s="241">
        <f>' CPT 2012 agg.2014'!E3</f>
        <v>2.16</v>
      </c>
      <c r="G51" s="241" t="s">
        <v>20</v>
      </c>
      <c r="H51" s="240">
        <f>F51/4</f>
        <v>0.54</v>
      </c>
      <c r="I51" s="242">
        <f t="shared" si="0"/>
        <v>0</v>
      </c>
      <c r="J51" s="243">
        <f t="shared" si="1"/>
        <v>0</v>
      </c>
      <c r="L51" s="45"/>
    </row>
    <row r="52" spans="2:12" ht="90" thickBot="1" x14ac:dyDescent="0.3">
      <c r="B52" s="247" t="str">
        <f>' CPT 2012 agg.2014'!B4</f>
        <v>S.1.01.1.9.e</v>
      </c>
      <c r="C52" s="233" t="str">
        <f>' CPT 2012 agg.2014'!C4</f>
        <v>Delimitazione provvisoria di zone di lavoro realizzata mediante transenne modulari costituite da struttura principale in tubolare di ferro, diametro 33 mm, e barre verticali in tondino, diametro 8 mm, entrambe zincate a caldo, dotate di ganci e attacchi per il collegamento continuo degli elementi senza vincoli di orientamento. Montaggio e smontaggio, per ogni modulo.
Modulo di altezza pari a 1110 mm e lunghezza pari a 2000 mm con pannello a strisce alternate oblique bianche e rosse, rifrangenti in classe i.</v>
      </c>
      <c r="D52" s="239" t="str">
        <f>' CPT 2012 agg.2014'!D4</f>
        <v xml:space="preserve">cad </v>
      </c>
      <c r="E52" s="240">
        <v>0</v>
      </c>
      <c r="F52" s="241" t="s">
        <v>20</v>
      </c>
      <c r="G52" s="241" t="s">
        <v>20</v>
      </c>
      <c r="H52" s="240">
        <f>' CPT 2012 agg.2014'!E4</f>
        <v>2.38</v>
      </c>
      <c r="I52" s="242">
        <f t="shared" si="0"/>
        <v>0</v>
      </c>
      <c r="J52" s="243">
        <f t="shared" si="1"/>
        <v>0</v>
      </c>
      <c r="L52" s="45"/>
    </row>
    <row r="53" spans="2:12" ht="15.75" thickBot="1" x14ac:dyDescent="0.3">
      <c r="B53" s="55"/>
      <c r="C53" s="56" t="s">
        <v>22</v>
      </c>
      <c r="D53" s="57"/>
      <c r="E53" s="58"/>
      <c r="F53" s="59"/>
      <c r="G53" s="59"/>
      <c r="H53" s="58"/>
      <c r="I53" s="60" t="s">
        <v>15</v>
      </c>
      <c r="J53" s="12">
        <f>SUM(J41:J52)</f>
        <v>1623.4926851666664</v>
      </c>
    </row>
    <row r="54" spans="2:12" ht="15.75" thickBot="1" x14ac:dyDescent="0.3">
      <c r="C54" s="87"/>
      <c r="D54" s="88"/>
      <c r="E54" s="89"/>
      <c r="F54" s="89"/>
      <c r="G54" s="89"/>
      <c r="H54" s="89"/>
      <c r="I54" s="90"/>
      <c r="J54" s="90"/>
    </row>
    <row r="55" spans="2:12" ht="15.75" thickBot="1" x14ac:dyDescent="0.3">
      <c r="C55" s="91"/>
      <c r="D55" s="91"/>
      <c r="E55" s="91"/>
      <c r="F55" s="91"/>
      <c r="G55" s="91"/>
      <c r="H55" s="91" t="s">
        <v>23</v>
      </c>
      <c r="I55" s="92" t="s">
        <v>24</v>
      </c>
      <c r="J55" s="12">
        <f>J53+J38+J27</f>
        <v>1623.4926851666664</v>
      </c>
      <c r="L55" s="45"/>
    </row>
    <row r="57" spans="2:12" x14ac:dyDescent="0.25">
      <c r="B57" s="155" t="s">
        <v>25</v>
      </c>
      <c r="C57" s="156"/>
      <c r="D57" s="157"/>
      <c r="E57" s="1"/>
      <c r="F57" s="1"/>
      <c r="G57" s="1"/>
      <c r="H57" s="1"/>
      <c r="I57" s="1"/>
      <c r="J57" s="1"/>
    </row>
    <row r="58" spans="2:12" ht="15" customHeight="1" x14ac:dyDescent="0.25">
      <c r="B58" s="158" t="s">
        <v>26</v>
      </c>
      <c r="C58" s="375" t="s">
        <v>268</v>
      </c>
      <c r="D58" s="375"/>
      <c r="E58" s="375"/>
      <c r="F58" s="375"/>
      <c r="G58" s="375"/>
      <c r="H58" s="375"/>
      <c r="I58" s="375"/>
      <c r="J58" s="375"/>
    </row>
    <row r="59" spans="2:12" x14ac:dyDescent="0.25">
      <c r="B59" s="158" t="s">
        <v>27</v>
      </c>
      <c r="C59" s="375" t="s">
        <v>269</v>
      </c>
      <c r="D59" s="375"/>
      <c r="E59" s="375"/>
      <c r="F59" s="375"/>
      <c r="G59" s="375"/>
      <c r="H59" s="375"/>
      <c r="I59" s="375"/>
      <c r="J59" s="375"/>
    </row>
    <row r="60" spans="2:12" ht="30" customHeight="1" x14ac:dyDescent="0.25">
      <c r="B60" s="158" t="s">
        <v>28</v>
      </c>
      <c r="C60" s="375" t="s">
        <v>160</v>
      </c>
      <c r="D60" s="375"/>
      <c r="E60" s="375"/>
      <c r="F60" s="375"/>
      <c r="G60" s="375"/>
      <c r="H60" s="375"/>
      <c r="I60" s="375"/>
      <c r="J60" s="375"/>
    </row>
    <row r="61" spans="2:12" x14ac:dyDescent="0.25">
      <c r="C61" s="93"/>
    </row>
  </sheetData>
  <mergeCells count="5">
    <mergeCell ref="B2:B3"/>
    <mergeCell ref="C2:F13"/>
    <mergeCell ref="C58:J58"/>
    <mergeCell ref="C59:J59"/>
    <mergeCell ref="C60:J60"/>
  </mergeCells>
  <pageMargins left="0.7" right="0.7" top="0.75" bottom="0.75" header="0.3" footer="0.3"/>
  <pageSetup paperSize="9" scale="52" orientation="portrait" r:id="rId1"/>
  <colBreaks count="1" manualBreakCount="1">
    <brk id="11" max="1048575" man="1"/>
  </colBreaks>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79998168889431442"/>
  </sheetPr>
  <dimension ref="B1:N53"/>
  <sheetViews>
    <sheetView view="pageBreakPreview" topLeftCell="A43" zoomScale="85" zoomScaleNormal="85" zoomScaleSheetLayoutView="85" workbookViewId="0">
      <selection activeCell="C43" sqref="C43"/>
    </sheetView>
  </sheetViews>
  <sheetFormatPr defaultRowHeight="15" x14ac:dyDescent="0.25"/>
  <cols>
    <col min="1" max="1" width="3.7109375" style="284" customWidth="1"/>
    <col min="2" max="2" width="15.7109375" style="284" customWidth="1"/>
    <col min="3" max="3" width="80.7109375" style="284" customWidth="1"/>
    <col min="4" max="4" width="8.7109375" style="6" customWidth="1"/>
    <col min="5" max="5" width="9.85546875" style="112" customWidth="1"/>
    <col min="6" max="9" width="10.7109375" style="112" customWidth="1"/>
    <col min="10" max="10" width="3.7109375" style="284" customWidth="1"/>
    <col min="11" max="257" width="9.140625" style="284"/>
    <col min="258" max="258" width="13.7109375" style="284" customWidth="1"/>
    <col min="259" max="259" width="42.7109375" style="284" bestFit="1" customWidth="1"/>
    <col min="260" max="260" width="8.7109375" style="284" customWidth="1"/>
    <col min="261" max="261" width="9.85546875" style="284" customWidth="1"/>
    <col min="262" max="265" width="10.7109375" style="284" customWidth="1"/>
    <col min="266" max="266" width="3.7109375" style="284" customWidth="1"/>
    <col min="267" max="513" width="9.140625" style="284"/>
    <col min="514" max="514" width="13.7109375" style="284" customWidth="1"/>
    <col min="515" max="515" width="42.7109375" style="284" bestFit="1" customWidth="1"/>
    <col min="516" max="516" width="8.7109375" style="284" customWidth="1"/>
    <col min="517" max="517" width="9.85546875" style="284" customWidth="1"/>
    <col min="518" max="521" width="10.7109375" style="284" customWidth="1"/>
    <col min="522" max="522" width="3.7109375" style="284" customWidth="1"/>
    <col min="523" max="769" width="9.140625" style="284"/>
    <col min="770" max="770" width="13.7109375" style="284" customWidth="1"/>
    <col min="771" max="771" width="42.7109375" style="284" bestFit="1" customWidth="1"/>
    <col min="772" max="772" width="8.7109375" style="284" customWidth="1"/>
    <col min="773" max="773" width="9.85546875" style="284" customWidth="1"/>
    <col min="774" max="777" width="10.7109375" style="284" customWidth="1"/>
    <col min="778" max="778" width="3.7109375" style="284" customWidth="1"/>
    <col min="779" max="1025" width="9.140625" style="284"/>
    <col min="1026" max="1026" width="13.7109375" style="284" customWidth="1"/>
    <col min="1027" max="1027" width="42.7109375" style="284" bestFit="1" customWidth="1"/>
    <col min="1028" max="1028" width="8.7109375" style="284" customWidth="1"/>
    <col min="1029" max="1029" width="9.85546875" style="284" customWidth="1"/>
    <col min="1030" max="1033" width="10.7109375" style="284" customWidth="1"/>
    <col min="1034" max="1034" width="3.7109375" style="284" customWidth="1"/>
    <col min="1035" max="1281" width="9.140625" style="284"/>
    <col min="1282" max="1282" width="13.7109375" style="284" customWidth="1"/>
    <col min="1283" max="1283" width="42.7109375" style="284" bestFit="1" customWidth="1"/>
    <col min="1284" max="1284" width="8.7109375" style="284" customWidth="1"/>
    <col min="1285" max="1285" width="9.85546875" style="284" customWidth="1"/>
    <col min="1286" max="1289" width="10.7109375" style="284" customWidth="1"/>
    <col min="1290" max="1290" width="3.7109375" style="284" customWidth="1"/>
    <col min="1291" max="1537" width="9.140625" style="284"/>
    <col min="1538" max="1538" width="13.7109375" style="284" customWidth="1"/>
    <col min="1539" max="1539" width="42.7109375" style="284" bestFit="1" customWidth="1"/>
    <col min="1540" max="1540" width="8.7109375" style="284" customWidth="1"/>
    <col min="1541" max="1541" width="9.85546875" style="284" customWidth="1"/>
    <col min="1542" max="1545" width="10.7109375" style="284" customWidth="1"/>
    <col min="1546" max="1546" width="3.7109375" style="284" customWidth="1"/>
    <col min="1547" max="1793" width="9.140625" style="284"/>
    <col min="1794" max="1794" width="13.7109375" style="284" customWidth="1"/>
    <col min="1795" max="1795" width="42.7109375" style="284" bestFit="1" customWidth="1"/>
    <col min="1796" max="1796" width="8.7109375" style="284" customWidth="1"/>
    <col min="1797" max="1797" width="9.85546875" style="284" customWidth="1"/>
    <col min="1798" max="1801" width="10.7109375" style="284" customWidth="1"/>
    <col min="1802" max="1802" width="3.7109375" style="284" customWidth="1"/>
    <col min="1803" max="2049" width="9.140625" style="284"/>
    <col min="2050" max="2050" width="13.7109375" style="284" customWidth="1"/>
    <col min="2051" max="2051" width="42.7109375" style="284" bestFit="1" customWidth="1"/>
    <col min="2052" max="2052" width="8.7109375" style="284" customWidth="1"/>
    <col min="2053" max="2053" width="9.85546875" style="284" customWidth="1"/>
    <col min="2054" max="2057" width="10.7109375" style="284" customWidth="1"/>
    <col min="2058" max="2058" width="3.7109375" style="284" customWidth="1"/>
    <col min="2059" max="2305" width="9.140625" style="284"/>
    <col min="2306" max="2306" width="13.7109375" style="284" customWidth="1"/>
    <col min="2307" max="2307" width="42.7109375" style="284" bestFit="1" customWidth="1"/>
    <col min="2308" max="2308" width="8.7109375" style="284" customWidth="1"/>
    <col min="2309" max="2309" width="9.85546875" style="284" customWidth="1"/>
    <col min="2310" max="2313" width="10.7109375" style="284" customWidth="1"/>
    <col min="2314" max="2314" width="3.7109375" style="284" customWidth="1"/>
    <col min="2315" max="2561" width="9.140625" style="284"/>
    <col min="2562" max="2562" width="13.7109375" style="284" customWidth="1"/>
    <col min="2563" max="2563" width="42.7109375" style="284" bestFit="1" customWidth="1"/>
    <col min="2564" max="2564" width="8.7109375" style="284" customWidth="1"/>
    <col min="2565" max="2565" width="9.85546875" style="284" customWidth="1"/>
    <col min="2566" max="2569" width="10.7109375" style="284" customWidth="1"/>
    <col min="2570" max="2570" width="3.7109375" style="284" customWidth="1"/>
    <col min="2571" max="2817" width="9.140625" style="284"/>
    <col min="2818" max="2818" width="13.7109375" style="284" customWidth="1"/>
    <col min="2819" max="2819" width="42.7109375" style="284" bestFit="1" customWidth="1"/>
    <col min="2820" max="2820" width="8.7109375" style="284" customWidth="1"/>
    <col min="2821" max="2821" width="9.85546875" style="284" customWidth="1"/>
    <col min="2822" max="2825" width="10.7109375" style="284" customWidth="1"/>
    <col min="2826" max="2826" width="3.7109375" style="284" customWidth="1"/>
    <col min="2827" max="3073" width="9.140625" style="284"/>
    <col min="3074" max="3074" width="13.7109375" style="284" customWidth="1"/>
    <col min="3075" max="3075" width="42.7109375" style="284" bestFit="1" customWidth="1"/>
    <col min="3076" max="3076" width="8.7109375" style="284" customWidth="1"/>
    <col min="3077" max="3077" width="9.85546875" style="284" customWidth="1"/>
    <col min="3078" max="3081" width="10.7109375" style="284" customWidth="1"/>
    <col min="3082" max="3082" width="3.7109375" style="284" customWidth="1"/>
    <col min="3083" max="3329" width="9.140625" style="284"/>
    <col min="3330" max="3330" width="13.7109375" style="284" customWidth="1"/>
    <col min="3331" max="3331" width="42.7109375" style="284" bestFit="1" customWidth="1"/>
    <col min="3332" max="3332" width="8.7109375" style="284" customWidth="1"/>
    <col min="3333" max="3333" width="9.85546875" style="284" customWidth="1"/>
    <col min="3334" max="3337" width="10.7109375" style="284" customWidth="1"/>
    <col min="3338" max="3338" width="3.7109375" style="284" customWidth="1"/>
    <col min="3339" max="3585" width="9.140625" style="284"/>
    <col min="3586" max="3586" width="13.7109375" style="284" customWidth="1"/>
    <col min="3587" max="3587" width="42.7109375" style="284" bestFit="1" customWidth="1"/>
    <col min="3588" max="3588" width="8.7109375" style="284" customWidth="1"/>
    <col min="3589" max="3589" width="9.85546875" style="284" customWidth="1"/>
    <col min="3590" max="3593" width="10.7109375" style="284" customWidth="1"/>
    <col min="3594" max="3594" width="3.7109375" style="284" customWidth="1"/>
    <col min="3595" max="3841" width="9.140625" style="284"/>
    <col min="3842" max="3842" width="13.7109375" style="284" customWidth="1"/>
    <col min="3843" max="3843" width="42.7109375" style="284" bestFit="1" customWidth="1"/>
    <col min="3844" max="3844" width="8.7109375" style="284" customWidth="1"/>
    <col min="3845" max="3845" width="9.85546875" style="284" customWidth="1"/>
    <col min="3846" max="3849" width="10.7109375" style="284" customWidth="1"/>
    <col min="3850" max="3850" width="3.7109375" style="284" customWidth="1"/>
    <col min="3851" max="4097" width="9.140625" style="284"/>
    <col min="4098" max="4098" width="13.7109375" style="284" customWidth="1"/>
    <col min="4099" max="4099" width="42.7109375" style="284" bestFit="1" customWidth="1"/>
    <col min="4100" max="4100" width="8.7109375" style="284" customWidth="1"/>
    <col min="4101" max="4101" width="9.85546875" style="284" customWidth="1"/>
    <col min="4102" max="4105" width="10.7109375" style="284" customWidth="1"/>
    <col min="4106" max="4106" width="3.7109375" style="284" customWidth="1"/>
    <col min="4107" max="4353" width="9.140625" style="284"/>
    <col min="4354" max="4354" width="13.7109375" style="284" customWidth="1"/>
    <col min="4355" max="4355" width="42.7109375" style="284" bestFit="1" customWidth="1"/>
    <col min="4356" max="4356" width="8.7109375" style="284" customWidth="1"/>
    <col min="4357" max="4357" width="9.85546875" style="284" customWidth="1"/>
    <col min="4358" max="4361" width="10.7109375" style="284" customWidth="1"/>
    <col min="4362" max="4362" width="3.7109375" style="284" customWidth="1"/>
    <col min="4363" max="4609" width="9.140625" style="284"/>
    <col min="4610" max="4610" width="13.7109375" style="284" customWidth="1"/>
    <col min="4611" max="4611" width="42.7109375" style="284" bestFit="1" customWidth="1"/>
    <col min="4612" max="4612" width="8.7109375" style="284" customWidth="1"/>
    <col min="4613" max="4613" width="9.85546875" style="284" customWidth="1"/>
    <col min="4614" max="4617" width="10.7109375" style="284" customWidth="1"/>
    <col min="4618" max="4618" width="3.7109375" style="284" customWidth="1"/>
    <col min="4619" max="4865" width="9.140625" style="284"/>
    <col min="4866" max="4866" width="13.7109375" style="284" customWidth="1"/>
    <col min="4867" max="4867" width="42.7109375" style="284" bestFit="1" customWidth="1"/>
    <col min="4868" max="4868" width="8.7109375" style="284" customWidth="1"/>
    <col min="4869" max="4869" width="9.85546875" style="284" customWidth="1"/>
    <col min="4870" max="4873" width="10.7109375" style="284" customWidth="1"/>
    <col min="4874" max="4874" width="3.7109375" style="284" customWidth="1"/>
    <col min="4875" max="5121" width="9.140625" style="284"/>
    <col min="5122" max="5122" width="13.7109375" style="284" customWidth="1"/>
    <col min="5123" max="5123" width="42.7109375" style="284" bestFit="1" customWidth="1"/>
    <col min="5124" max="5124" width="8.7109375" style="284" customWidth="1"/>
    <col min="5125" max="5125" width="9.85546875" style="284" customWidth="1"/>
    <col min="5126" max="5129" width="10.7109375" style="284" customWidth="1"/>
    <col min="5130" max="5130" width="3.7109375" style="284" customWidth="1"/>
    <col min="5131" max="5377" width="9.140625" style="284"/>
    <col min="5378" max="5378" width="13.7109375" style="284" customWidth="1"/>
    <col min="5379" max="5379" width="42.7109375" style="284" bestFit="1" customWidth="1"/>
    <col min="5380" max="5380" width="8.7109375" style="284" customWidth="1"/>
    <col min="5381" max="5381" width="9.85546875" style="284" customWidth="1"/>
    <col min="5382" max="5385" width="10.7109375" style="284" customWidth="1"/>
    <col min="5386" max="5386" width="3.7109375" style="284" customWidth="1"/>
    <col min="5387" max="5633" width="9.140625" style="284"/>
    <col min="5634" max="5634" width="13.7109375" style="284" customWidth="1"/>
    <col min="5635" max="5635" width="42.7109375" style="284" bestFit="1" customWidth="1"/>
    <col min="5636" max="5636" width="8.7109375" style="284" customWidth="1"/>
    <col min="5637" max="5637" width="9.85546875" style="284" customWidth="1"/>
    <col min="5638" max="5641" width="10.7109375" style="284" customWidth="1"/>
    <col min="5642" max="5642" width="3.7109375" style="284" customWidth="1"/>
    <col min="5643" max="5889" width="9.140625" style="284"/>
    <col min="5890" max="5890" width="13.7109375" style="284" customWidth="1"/>
    <col min="5891" max="5891" width="42.7109375" style="284" bestFit="1" customWidth="1"/>
    <col min="5892" max="5892" width="8.7109375" style="284" customWidth="1"/>
    <col min="5893" max="5893" width="9.85546875" style="284" customWidth="1"/>
    <col min="5894" max="5897" width="10.7109375" style="284" customWidth="1"/>
    <col min="5898" max="5898" width="3.7109375" style="284" customWidth="1"/>
    <col min="5899" max="6145" width="9.140625" style="284"/>
    <col min="6146" max="6146" width="13.7109375" style="284" customWidth="1"/>
    <col min="6147" max="6147" width="42.7109375" style="284" bestFit="1" customWidth="1"/>
    <col min="6148" max="6148" width="8.7109375" style="284" customWidth="1"/>
    <col min="6149" max="6149" width="9.85546875" style="284" customWidth="1"/>
    <col min="6150" max="6153" width="10.7109375" style="284" customWidth="1"/>
    <col min="6154" max="6154" width="3.7109375" style="284" customWidth="1"/>
    <col min="6155" max="6401" width="9.140625" style="284"/>
    <col min="6402" max="6402" width="13.7109375" style="284" customWidth="1"/>
    <col min="6403" max="6403" width="42.7109375" style="284" bestFit="1" customWidth="1"/>
    <col min="6404" max="6404" width="8.7109375" style="284" customWidth="1"/>
    <col min="6405" max="6405" width="9.85546875" style="284" customWidth="1"/>
    <col min="6406" max="6409" width="10.7109375" style="284" customWidth="1"/>
    <col min="6410" max="6410" width="3.7109375" style="284" customWidth="1"/>
    <col min="6411" max="6657" width="9.140625" style="284"/>
    <col min="6658" max="6658" width="13.7109375" style="284" customWidth="1"/>
    <col min="6659" max="6659" width="42.7109375" style="284" bestFit="1" customWidth="1"/>
    <col min="6660" max="6660" width="8.7109375" style="284" customWidth="1"/>
    <col min="6661" max="6661" width="9.85546875" style="284" customWidth="1"/>
    <col min="6662" max="6665" width="10.7109375" style="284" customWidth="1"/>
    <col min="6666" max="6666" width="3.7109375" style="284" customWidth="1"/>
    <col min="6667" max="6913" width="9.140625" style="284"/>
    <col min="6914" max="6914" width="13.7109375" style="284" customWidth="1"/>
    <col min="6915" max="6915" width="42.7109375" style="284" bestFit="1" customWidth="1"/>
    <col min="6916" max="6916" width="8.7109375" style="284" customWidth="1"/>
    <col min="6917" max="6917" width="9.85546875" style="284" customWidth="1"/>
    <col min="6918" max="6921" width="10.7109375" style="284" customWidth="1"/>
    <col min="6922" max="6922" width="3.7109375" style="284" customWidth="1"/>
    <col min="6923" max="7169" width="9.140625" style="284"/>
    <col min="7170" max="7170" width="13.7109375" style="284" customWidth="1"/>
    <col min="7171" max="7171" width="42.7109375" style="284" bestFit="1" customWidth="1"/>
    <col min="7172" max="7172" width="8.7109375" style="284" customWidth="1"/>
    <col min="7173" max="7173" width="9.85546875" style="284" customWidth="1"/>
    <col min="7174" max="7177" width="10.7109375" style="284" customWidth="1"/>
    <col min="7178" max="7178" width="3.7109375" style="284" customWidth="1"/>
    <col min="7179" max="7425" width="9.140625" style="284"/>
    <col min="7426" max="7426" width="13.7109375" style="284" customWidth="1"/>
    <col min="7427" max="7427" width="42.7109375" style="284" bestFit="1" customWidth="1"/>
    <col min="7428" max="7428" width="8.7109375" style="284" customWidth="1"/>
    <col min="7429" max="7429" width="9.85546875" style="284" customWidth="1"/>
    <col min="7430" max="7433" width="10.7109375" style="284" customWidth="1"/>
    <col min="7434" max="7434" width="3.7109375" style="284" customWidth="1"/>
    <col min="7435" max="7681" width="9.140625" style="284"/>
    <col min="7682" max="7682" width="13.7109375" style="284" customWidth="1"/>
    <col min="7683" max="7683" width="42.7109375" style="284" bestFit="1" customWidth="1"/>
    <col min="7684" max="7684" width="8.7109375" style="284" customWidth="1"/>
    <col min="7685" max="7685" width="9.85546875" style="284" customWidth="1"/>
    <col min="7686" max="7689" width="10.7109375" style="284" customWidth="1"/>
    <col min="7690" max="7690" width="3.7109375" style="284" customWidth="1"/>
    <col min="7691" max="7937" width="9.140625" style="284"/>
    <col min="7938" max="7938" width="13.7109375" style="284" customWidth="1"/>
    <col min="7939" max="7939" width="42.7109375" style="284" bestFit="1" customWidth="1"/>
    <col min="7940" max="7940" width="8.7109375" style="284" customWidth="1"/>
    <col min="7941" max="7941" width="9.85546875" style="284" customWidth="1"/>
    <col min="7942" max="7945" width="10.7109375" style="284" customWidth="1"/>
    <col min="7946" max="7946" width="3.7109375" style="284" customWidth="1"/>
    <col min="7947" max="8193" width="9.140625" style="284"/>
    <col min="8194" max="8194" width="13.7109375" style="284" customWidth="1"/>
    <col min="8195" max="8195" width="42.7109375" style="284" bestFit="1" customWidth="1"/>
    <col min="8196" max="8196" width="8.7109375" style="284" customWidth="1"/>
    <col min="8197" max="8197" width="9.85546875" style="284" customWidth="1"/>
    <col min="8198" max="8201" width="10.7109375" style="284" customWidth="1"/>
    <col min="8202" max="8202" width="3.7109375" style="284" customWidth="1"/>
    <col min="8203" max="8449" width="9.140625" style="284"/>
    <col min="8450" max="8450" width="13.7109375" style="284" customWidth="1"/>
    <col min="8451" max="8451" width="42.7109375" style="284" bestFit="1" customWidth="1"/>
    <col min="8452" max="8452" width="8.7109375" style="284" customWidth="1"/>
    <col min="8453" max="8453" width="9.85546875" style="284" customWidth="1"/>
    <col min="8454" max="8457" width="10.7109375" style="284" customWidth="1"/>
    <col min="8458" max="8458" width="3.7109375" style="284" customWidth="1"/>
    <col min="8459" max="8705" width="9.140625" style="284"/>
    <col min="8706" max="8706" width="13.7109375" style="284" customWidth="1"/>
    <col min="8707" max="8707" width="42.7109375" style="284" bestFit="1" customWidth="1"/>
    <col min="8708" max="8708" width="8.7109375" style="284" customWidth="1"/>
    <col min="8709" max="8709" width="9.85546875" style="284" customWidth="1"/>
    <col min="8710" max="8713" width="10.7109375" style="284" customWidth="1"/>
    <col min="8714" max="8714" width="3.7109375" style="284" customWidth="1"/>
    <col min="8715" max="8961" width="9.140625" style="284"/>
    <col min="8962" max="8962" width="13.7109375" style="284" customWidth="1"/>
    <col min="8963" max="8963" width="42.7109375" style="284" bestFit="1" customWidth="1"/>
    <col min="8964" max="8964" width="8.7109375" style="284" customWidth="1"/>
    <col min="8965" max="8965" width="9.85546875" style="284" customWidth="1"/>
    <col min="8966" max="8969" width="10.7109375" style="284" customWidth="1"/>
    <col min="8970" max="8970" width="3.7109375" style="284" customWidth="1"/>
    <col min="8971" max="9217" width="9.140625" style="284"/>
    <col min="9218" max="9218" width="13.7109375" style="284" customWidth="1"/>
    <col min="9219" max="9219" width="42.7109375" style="284" bestFit="1" customWidth="1"/>
    <col min="9220" max="9220" width="8.7109375" style="284" customWidth="1"/>
    <col min="9221" max="9221" width="9.85546875" style="284" customWidth="1"/>
    <col min="9222" max="9225" width="10.7109375" style="284" customWidth="1"/>
    <col min="9226" max="9226" width="3.7109375" style="284" customWidth="1"/>
    <col min="9227" max="9473" width="9.140625" style="284"/>
    <col min="9474" max="9474" width="13.7109375" style="284" customWidth="1"/>
    <col min="9475" max="9475" width="42.7109375" style="284" bestFit="1" customWidth="1"/>
    <col min="9476" max="9476" width="8.7109375" style="284" customWidth="1"/>
    <col min="9477" max="9477" width="9.85546875" style="284" customWidth="1"/>
    <col min="9478" max="9481" width="10.7109375" style="284" customWidth="1"/>
    <col min="9482" max="9482" width="3.7109375" style="284" customWidth="1"/>
    <col min="9483" max="9729" width="9.140625" style="284"/>
    <col min="9730" max="9730" width="13.7109375" style="284" customWidth="1"/>
    <col min="9731" max="9731" width="42.7109375" style="284" bestFit="1" customWidth="1"/>
    <col min="9732" max="9732" width="8.7109375" style="284" customWidth="1"/>
    <col min="9733" max="9733" width="9.85546875" style="284" customWidth="1"/>
    <col min="9734" max="9737" width="10.7109375" style="284" customWidth="1"/>
    <col min="9738" max="9738" width="3.7109375" style="284" customWidth="1"/>
    <col min="9739" max="9985" width="9.140625" style="284"/>
    <col min="9986" max="9986" width="13.7109375" style="284" customWidth="1"/>
    <col min="9987" max="9987" width="42.7109375" style="284" bestFit="1" customWidth="1"/>
    <col min="9988" max="9988" width="8.7109375" style="284" customWidth="1"/>
    <col min="9989" max="9989" width="9.85546875" style="284" customWidth="1"/>
    <col min="9990" max="9993" width="10.7109375" style="284" customWidth="1"/>
    <col min="9994" max="9994" width="3.7109375" style="284" customWidth="1"/>
    <col min="9995" max="10241" width="9.140625" style="284"/>
    <col min="10242" max="10242" width="13.7109375" style="284" customWidth="1"/>
    <col min="10243" max="10243" width="42.7109375" style="284" bestFit="1" customWidth="1"/>
    <col min="10244" max="10244" width="8.7109375" style="284" customWidth="1"/>
    <col min="10245" max="10245" width="9.85546875" style="284" customWidth="1"/>
    <col min="10246" max="10249" width="10.7109375" style="284" customWidth="1"/>
    <col min="10250" max="10250" width="3.7109375" style="284" customWidth="1"/>
    <col min="10251" max="10497" width="9.140625" style="284"/>
    <col min="10498" max="10498" width="13.7109375" style="284" customWidth="1"/>
    <col min="10499" max="10499" width="42.7109375" style="284" bestFit="1" customWidth="1"/>
    <col min="10500" max="10500" width="8.7109375" style="284" customWidth="1"/>
    <col min="10501" max="10501" width="9.85546875" style="284" customWidth="1"/>
    <col min="10502" max="10505" width="10.7109375" style="284" customWidth="1"/>
    <col min="10506" max="10506" width="3.7109375" style="284" customWidth="1"/>
    <col min="10507" max="10753" width="9.140625" style="284"/>
    <col min="10754" max="10754" width="13.7109375" style="284" customWidth="1"/>
    <col min="10755" max="10755" width="42.7109375" style="284" bestFit="1" customWidth="1"/>
    <col min="10756" max="10756" width="8.7109375" style="284" customWidth="1"/>
    <col min="10757" max="10757" width="9.85546875" style="284" customWidth="1"/>
    <col min="10758" max="10761" width="10.7109375" style="284" customWidth="1"/>
    <col min="10762" max="10762" width="3.7109375" style="284" customWidth="1"/>
    <col min="10763" max="11009" width="9.140625" style="284"/>
    <col min="11010" max="11010" width="13.7109375" style="284" customWidth="1"/>
    <col min="11011" max="11011" width="42.7109375" style="284" bestFit="1" customWidth="1"/>
    <col min="11012" max="11012" width="8.7109375" style="284" customWidth="1"/>
    <col min="11013" max="11013" width="9.85546875" style="284" customWidth="1"/>
    <col min="11014" max="11017" width="10.7109375" style="284" customWidth="1"/>
    <col min="11018" max="11018" width="3.7109375" style="284" customWidth="1"/>
    <col min="11019" max="11265" width="9.140625" style="284"/>
    <col min="11266" max="11266" width="13.7109375" style="284" customWidth="1"/>
    <col min="11267" max="11267" width="42.7109375" style="284" bestFit="1" customWidth="1"/>
    <col min="11268" max="11268" width="8.7109375" style="284" customWidth="1"/>
    <col min="11269" max="11269" width="9.85546875" style="284" customWidth="1"/>
    <col min="11270" max="11273" width="10.7109375" style="284" customWidth="1"/>
    <col min="11274" max="11274" width="3.7109375" style="284" customWidth="1"/>
    <col min="11275" max="11521" width="9.140625" style="284"/>
    <col min="11522" max="11522" width="13.7109375" style="284" customWidth="1"/>
    <col min="11523" max="11523" width="42.7109375" style="284" bestFit="1" customWidth="1"/>
    <col min="11524" max="11524" width="8.7109375" style="284" customWidth="1"/>
    <col min="11525" max="11525" width="9.85546875" style="284" customWidth="1"/>
    <col min="11526" max="11529" width="10.7109375" style="284" customWidth="1"/>
    <col min="11530" max="11530" width="3.7109375" style="284" customWidth="1"/>
    <col min="11531" max="11777" width="9.140625" style="284"/>
    <col min="11778" max="11778" width="13.7109375" style="284" customWidth="1"/>
    <col min="11779" max="11779" width="42.7109375" style="284" bestFit="1" customWidth="1"/>
    <col min="11780" max="11780" width="8.7109375" style="284" customWidth="1"/>
    <col min="11781" max="11781" width="9.85546875" style="284" customWidth="1"/>
    <col min="11782" max="11785" width="10.7109375" style="284" customWidth="1"/>
    <col min="11786" max="11786" width="3.7109375" style="284" customWidth="1"/>
    <col min="11787" max="12033" width="9.140625" style="284"/>
    <col min="12034" max="12034" width="13.7109375" style="284" customWidth="1"/>
    <col min="12035" max="12035" width="42.7109375" style="284" bestFit="1" customWidth="1"/>
    <col min="12036" max="12036" width="8.7109375" style="284" customWidth="1"/>
    <col min="12037" max="12037" width="9.85546875" style="284" customWidth="1"/>
    <col min="12038" max="12041" width="10.7109375" style="284" customWidth="1"/>
    <col min="12042" max="12042" width="3.7109375" style="284" customWidth="1"/>
    <col min="12043" max="12289" width="9.140625" style="284"/>
    <col min="12290" max="12290" width="13.7109375" style="284" customWidth="1"/>
    <col min="12291" max="12291" width="42.7109375" style="284" bestFit="1" customWidth="1"/>
    <col min="12292" max="12292" width="8.7109375" style="284" customWidth="1"/>
    <col min="12293" max="12293" width="9.85546875" style="284" customWidth="1"/>
    <col min="12294" max="12297" width="10.7109375" style="284" customWidth="1"/>
    <col min="12298" max="12298" width="3.7109375" style="284" customWidth="1"/>
    <col min="12299" max="12545" width="9.140625" style="284"/>
    <col min="12546" max="12546" width="13.7109375" style="284" customWidth="1"/>
    <col min="12547" max="12547" width="42.7109375" style="284" bestFit="1" customWidth="1"/>
    <col min="12548" max="12548" width="8.7109375" style="284" customWidth="1"/>
    <col min="12549" max="12549" width="9.85546875" style="284" customWidth="1"/>
    <col min="12550" max="12553" width="10.7109375" style="284" customWidth="1"/>
    <col min="12554" max="12554" width="3.7109375" style="284" customWidth="1"/>
    <col min="12555" max="12801" width="9.140625" style="284"/>
    <col min="12802" max="12802" width="13.7109375" style="284" customWidth="1"/>
    <col min="12803" max="12803" width="42.7109375" style="284" bestFit="1" customWidth="1"/>
    <col min="12804" max="12804" width="8.7109375" style="284" customWidth="1"/>
    <col min="12805" max="12805" width="9.85546875" style="284" customWidth="1"/>
    <col min="12806" max="12809" width="10.7109375" style="284" customWidth="1"/>
    <col min="12810" max="12810" width="3.7109375" style="284" customWidth="1"/>
    <col min="12811" max="13057" width="9.140625" style="284"/>
    <col min="13058" max="13058" width="13.7109375" style="284" customWidth="1"/>
    <col min="13059" max="13059" width="42.7109375" style="284" bestFit="1" customWidth="1"/>
    <col min="13060" max="13060" width="8.7109375" style="284" customWidth="1"/>
    <col min="13061" max="13061" width="9.85546875" style="284" customWidth="1"/>
    <col min="13062" max="13065" width="10.7109375" style="284" customWidth="1"/>
    <col min="13066" max="13066" width="3.7109375" style="284" customWidth="1"/>
    <col min="13067" max="13313" width="9.140625" style="284"/>
    <col min="13314" max="13314" width="13.7109375" style="284" customWidth="1"/>
    <col min="13315" max="13315" width="42.7109375" style="284" bestFit="1" customWidth="1"/>
    <col min="13316" max="13316" width="8.7109375" style="284" customWidth="1"/>
    <col min="13317" max="13317" width="9.85546875" style="284" customWidth="1"/>
    <col min="13318" max="13321" width="10.7109375" style="284" customWidth="1"/>
    <col min="13322" max="13322" width="3.7109375" style="284" customWidth="1"/>
    <col min="13323" max="13569" width="9.140625" style="284"/>
    <col min="13570" max="13570" width="13.7109375" style="284" customWidth="1"/>
    <col min="13571" max="13571" width="42.7109375" style="284" bestFit="1" customWidth="1"/>
    <col min="13572" max="13572" width="8.7109375" style="284" customWidth="1"/>
    <col min="13573" max="13573" width="9.85546875" style="284" customWidth="1"/>
    <col min="13574" max="13577" width="10.7109375" style="284" customWidth="1"/>
    <col min="13578" max="13578" width="3.7109375" style="284" customWidth="1"/>
    <col min="13579" max="13825" width="9.140625" style="284"/>
    <col min="13826" max="13826" width="13.7109375" style="284" customWidth="1"/>
    <col min="13827" max="13827" width="42.7109375" style="284" bestFit="1" customWidth="1"/>
    <col min="13828" max="13828" width="8.7109375" style="284" customWidth="1"/>
    <col min="13829" max="13829" width="9.85546875" style="284" customWidth="1"/>
    <col min="13830" max="13833" width="10.7109375" style="284" customWidth="1"/>
    <col min="13834" max="13834" width="3.7109375" style="284" customWidth="1"/>
    <col min="13835" max="14081" width="9.140625" style="284"/>
    <col min="14082" max="14082" width="13.7109375" style="284" customWidth="1"/>
    <col min="14083" max="14083" width="42.7109375" style="284" bestFit="1" customWidth="1"/>
    <col min="14084" max="14084" width="8.7109375" style="284" customWidth="1"/>
    <col min="14085" max="14085" width="9.85546875" style="284" customWidth="1"/>
    <col min="14086" max="14089" width="10.7109375" style="284" customWidth="1"/>
    <col min="14090" max="14090" width="3.7109375" style="284" customWidth="1"/>
    <col min="14091" max="14337" width="9.140625" style="284"/>
    <col min="14338" max="14338" width="13.7109375" style="284" customWidth="1"/>
    <col min="14339" max="14339" width="42.7109375" style="284" bestFit="1" customWidth="1"/>
    <col min="14340" max="14340" width="8.7109375" style="284" customWidth="1"/>
    <col min="14341" max="14341" width="9.85546875" style="284" customWidth="1"/>
    <col min="14342" max="14345" width="10.7109375" style="284" customWidth="1"/>
    <col min="14346" max="14346" width="3.7109375" style="284" customWidth="1"/>
    <col min="14347" max="14593" width="9.140625" style="284"/>
    <col min="14594" max="14594" width="13.7109375" style="284" customWidth="1"/>
    <col min="14595" max="14595" width="42.7109375" style="284" bestFit="1" customWidth="1"/>
    <col min="14596" max="14596" width="8.7109375" style="284" customWidth="1"/>
    <col min="14597" max="14597" width="9.85546875" style="284" customWidth="1"/>
    <col min="14598" max="14601" width="10.7109375" style="284" customWidth="1"/>
    <col min="14602" max="14602" width="3.7109375" style="284" customWidth="1"/>
    <col min="14603" max="14849" width="9.140625" style="284"/>
    <col min="14850" max="14850" width="13.7109375" style="284" customWidth="1"/>
    <col min="14851" max="14851" width="42.7109375" style="284" bestFit="1" customWidth="1"/>
    <col min="14852" max="14852" width="8.7109375" style="284" customWidth="1"/>
    <col min="14853" max="14853" width="9.85546875" style="284" customWidth="1"/>
    <col min="14854" max="14857" width="10.7109375" style="284" customWidth="1"/>
    <col min="14858" max="14858" width="3.7109375" style="284" customWidth="1"/>
    <col min="14859" max="15105" width="9.140625" style="284"/>
    <col min="15106" max="15106" width="13.7109375" style="284" customWidth="1"/>
    <col min="15107" max="15107" width="42.7109375" style="284" bestFit="1" customWidth="1"/>
    <col min="15108" max="15108" width="8.7109375" style="284" customWidth="1"/>
    <col min="15109" max="15109" width="9.85546875" style="284" customWidth="1"/>
    <col min="15110" max="15113" width="10.7109375" style="284" customWidth="1"/>
    <col min="15114" max="15114" width="3.7109375" style="284" customWidth="1"/>
    <col min="15115" max="15361" width="9.140625" style="284"/>
    <col min="15362" max="15362" width="13.7109375" style="284" customWidth="1"/>
    <col min="15363" max="15363" width="42.7109375" style="284" bestFit="1" customWidth="1"/>
    <col min="15364" max="15364" width="8.7109375" style="284" customWidth="1"/>
    <col min="15365" max="15365" width="9.85546875" style="284" customWidth="1"/>
    <col min="15366" max="15369" width="10.7109375" style="284" customWidth="1"/>
    <col min="15370" max="15370" width="3.7109375" style="284" customWidth="1"/>
    <col min="15371" max="15617" width="9.140625" style="284"/>
    <col min="15618" max="15618" width="13.7109375" style="284" customWidth="1"/>
    <col min="15619" max="15619" width="42.7109375" style="284" bestFit="1" customWidth="1"/>
    <col min="15620" max="15620" width="8.7109375" style="284" customWidth="1"/>
    <col min="15621" max="15621" width="9.85546875" style="284" customWidth="1"/>
    <col min="15622" max="15625" width="10.7109375" style="284" customWidth="1"/>
    <col min="15626" max="15626" width="3.7109375" style="284" customWidth="1"/>
    <col min="15627" max="15873" width="9.140625" style="284"/>
    <col min="15874" max="15874" width="13.7109375" style="284" customWidth="1"/>
    <col min="15875" max="15875" width="42.7109375" style="284" bestFit="1" customWidth="1"/>
    <col min="15876" max="15876" width="8.7109375" style="284" customWidth="1"/>
    <col min="15877" max="15877" width="9.85546875" style="284" customWidth="1"/>
    <col min="15878" max="15881" width="10.7109375" style="284" customWidth="1"/>
    <col min="15882" max="15882" width="3.7109375" style="284" customWidth="1"/>
    <col min="15883" max="16129" width="9.140625" style="284"/>
    <col min="16130" max="16130" width="13.7109375" style="284" customWidth="1"/>
    <col min="16131" max="16131" width="42.7109375" style="284" bestFit="1" customWidth="1"/>
    <col min="16132" max="16132" width="8.7109375" style="284" customWidth="1"/>
    <col min="16133" max="16133" width="9.85546875" style="284" customWidth="1"/>
    <col min="16134" max="16137" width="10.7109375" style="284" customWidth="1"/>
    <col min="16138" max="16138" width="3.7109375" style="284" customWidth="1"/>
    <col min="16139" max="16384" width="9.140625" style="284"/>
  </cols>
  <sheetData>
    <row r="1" spans="2:11" ht="15.75" thickBot="1" x14ac:dyDescent="0.3">
      <c r="C1" s="3"/>
      <c r="D1" s="4"/>
    </row>
    <row r="2" spans="2:11" x14ac:dyDescent="0.25">
      <c r="B2" s="376" t="s">
        <v>185</v>
      </c>
      <c r="C2" s="366" t="s">
        <v>289</v>
      </c>
      <c r="D2" s="378"/>
      <c r="E2" s="378"/>
      <c r="F2" s="379"/>
    </row>
    <row r="3" spans="2:11" ht="15.75" thickBot="1" x14ac:dyDescent="0.3">
      <c r="B3" s="377"/>
      <c r="C3" s="380"/>
      <c r="D3" s="381"/>
      <c r="E3" s="381"/>
      <c r="F3" s="382"/>
    </row>
    <row r="4" spans="2:11" x14ac:dyDescent="0.25">
      <c r="C4" s="380"/>
      <c r="D4" s="381"/>
      <c r="E4" s="381"/>
      <c r="F4" s="382"/>
    </row>
    <row r="5" spans="2:11" x14ac:dyDescent="0.25">
      <c r="C5" s="380"/>
      <c r="D5" s="381"/>
      <c r="E5" s="381"/>
      <c r="F5" s="382"/>
      <c r="K5" s="101"/>
    </row>
    <row r="6" spans="2:11" x14ac:dyDescent="0.25">
      <c r="C6" s="380"/>
      <c r="D6" s="381"/>
      <c r="E6" s="381"/>
      <c r="F6" s="382"/>
    </row>
    <row r="7" spans="2:11" x14ac:dyDescent="0.25">
      <c r="C7" s="380"/>
      <c r="D7" s="381"/>
      <c r="E7" s="381"/>
      <c r="F7" s="382"/>
    </row>
    <row r="8" spans="2:11" x14ac:dyDescent="0.25">
      <c r="C8" s="380"/>
      <c r="D8" s="381"/>
      <c r="E8" s="381"/>
      <c r="F8" s="382"/>
    </row>
    <row r="9" spans="2:11" x14ac:dyDescent="0.25">
      <c r="C9" s="380"/>
      <c r="D9" s="381"/>
      <c r="E9" s="381"/>
      <c r="F9" s="382"/>
    </row>
    <row r="10" spans="2:11" x14ac:dyDescent="0.25">
      <c r="C10" s="380"/>
      <c r="D10" s="381"/>
      <c r="E10" s="381"/>
      <c r="F10" s="382"/>
    </row>
    <row r="11" spans="2:11" x14ac:dyDescent="0.25">
      <c r="C11" s="380"/>
      <c r="D11" s="381"/>
      <c r="E11" s="381"/>
      <c r="F11" s="382"/>
    </row>
    <row r="12" spans="2:11" x14ac:dyDescent="0.25">
      <c r="C12" s="380"/>
      <c r="D12" s="381"/>
      <c r="E12" s="381"/>
      <c r="F12" s="382"/>
    </row>
    <row r="13" spans="2:11" x14ac:dyDescent="0.25">
      <c r="C13" s="383"/>
      <c r="D13" s="384"/>
      <c r="E13" s="384"/>
      <c r="F13" s="385"/>
    </row>
    <row r="14" spans="2:11" ht="15.75" thickBot="1" x14ac:dyDescent="0.3"/>
    <row r="15" spans="2:11" s="8" customFormat="1" ht="13.5" thickBot="1" x14ac:dyDescent="0.25">
      <c r="C15" s="8" t="s">
        <v>0</v>
      </c>
      <c r="D15" s="9"/>
      <c r="E15" s="10"/>
      <c r="F15" s="10"/>
      <c r="G15" s="11" t="s">
        <v>1</v>
      </c>
      <c r="H15" s="12">
        <v>1</v>
      </c>
      <c r="I15" s="10"/>
    </row>
    <row r="16" spans="2:11" ht="15.75" thickBot="1" x14ac:dyDescent="0.3">
      <c r="C16" s="8"/>
      <c r="G16" s="11"/>
      <c r="H16" s="12"/>
    </row>
    <row r="17" spans="2:14" ht="15.75" thickBot="1" x14ac:dyDescent="0.3">
      <c r="C17" s="8"/>
      <c r="G17" s="11"/>
      <c r="H17" s="12"/>
    </row>
    <row r="18" spans="2:14" ht="15.75" thickBot="1" x14ac:dyDescent="0.3"/>
    <row r="19" spans="2:14" s="18" customFormat="1" ht="12.75" x14ac:dyDescent="0.2">
      <c r="B19" s="13" t="s">
        <v>2</v>
      </c>
      <c r="C19" s="14" t="s">
        <v>3</v>
      </c>
      <c r="D19" s="14" t="s">
        <v>4</v>
      </c>
      <c r="E19" s="15" t="s">
        <v>5</v>
      </c>
      <c r="F19" s="16" t="s">
        <v>6</v>
      </c>
      <c r="G19" s="15" t="s">
        <v>6</v>
      </c>
      <c r="H19" s="15" t="s">
        <v>7</v>
      </c>
      <c r="I19" s="15" t="s">
        <v>8</v>
      </c>
    </row>
    <row r="20" spans="2:14" s="18" customFormat="1" ht="33" thickBot="1" x14ac:dyDescent="0.25">
      <c r="B20" s="94" t="s">
        <v>9</v>
      </c>
      <c r="C20" s="20"/>
      <c r="D20" s="20"/>
      <c r="E20" s="21"/>
      <c r="F20" s="22" t="s">
        <v>29</v>
      </c>
      <c r="G20" s="23" t="s">
        <v>30</v>
      </c>
      <c r="H20" s="21"/>
      <c r="I20" s="21"/>
    </row>
    <row r="21" spans="2:14" s="18" customFormat="1" ht="13.5" thickBot="1" x14ac:dyDescent="0.25">
      <c r="B21" s="95"/>
      <c r="C21" s="25" t="s">
        <v>13</v>
      </c>
      <c r="D21" s="26"/>
      <c r="E21" s="27"/>
      <c r="F21" s="27"/>
      <c r="G21" s="27"/>
      <c r="H21" s="27"/>
      <c r="I21" s="29"/>
    </row>
    <row r="22" spans="2:14" s="119" customFormat="1" ht="12.75" x14ac:dyDescent="0.2">
      <c r="B22" s="159"/>
      <c r="C22" s="114"/>
      <c r="D22" s="115"/>
      <c r="E22" s="116"/>
      <c r="F22" s="116"/>
      <c r="G22" s="116"/>
      <c r="H22" s="117"/>
      <c r="I22" s="118"/>
    </row>
    <row r="23" spans="2:14" s="126" customFormat="1" x14ac:dyDescent="0.25">
      <c r="B23" s="121"/>
      <c r="C23" s="121"/>
      <c r="D23" s="122"/>
      <c r="E23" s="123"/>
      <c r="F23" s="123"/>
      <c r="G23" s="123"/>
      <c r="H23" s="124"/>
      <c r="I23" s="125"/>
      <c r="K23" s="39"/>
      <c r="L23" s="40"/>
      <c r="M23" s="127"/>
      <c r="N23" s="127"/>
    </row>
    <row r="24" spans="2:14" x14ac:dyDescent="0.25">
      <c r="B24" s="46"/>
      <c r="C24" s="128"/>
      <c r="D24" s="129"/>
      <c r="E24" s="130"/>
      <c r="F24" s="130"/>
      <c r="G24" s="130"/>
      <c r="H24" s="131"/>
      <c r="I24" s="132"/>
      <c r="K24" s="45"/>
    </row>
    <row r="25" spans="2:14" x14ac:dyDescent="0.25">
      <c r="B25" s="46"/>
      <c r="C25" s="46"/>
      <c r="D25" s="129"/>
      <c r="E25" s="133"/>
      <c r="F25" s="133"/>
      <c r="G25" s="133"/>
      <c r="H25" s="131"/>
      <c r="I25" s="132"/>
      <c r="K25" s="45"/>
    </row>
    <row r="26" spans="2:14" ht="15.75" thickBot="1" x14ac:dyDescent="0.3">
      <c r="B26" s="96"/>
      <c r="C26" s="50"/>
      <c r="D26" s="51"/>
      <c r="E26" s="134"/>
      <c r="F26" s="134"/>
      <c r="G26" s="134"/>
      <c r="H26" s="134"/>
      <c r="I26" s="135"/>
    </row>
    <row r="27" spans="2:14" ht="15.75" thickBot="1" x14ac:dyDescent="0.3">
      <c r="B27" s="97"/>
      <c r="C27" s="56" t="s">
        <v>14</v>
      </c>
      <c r="D27" s="57"/>
      <c r="E27" s="136"/>
      <c r="F27" s="136"/>
      <c r="G27" s="136"/>
      <c r="H27" s="60" t="s">
        <v>15</v>
      </c>
      <c r="I27" s="12">
        <f>SUM(I22:I26)</f>
        <v>0</v>
      </c>
    </row>
    <row r="28" spans="2:14" ht="15.75" thickBot="1" x14ac:dyDescent="0.3">
      <c r="B28" s="97"/>
      <c r="C28" s="50"/>
      <c r="D28" s="61"/>
      <c r="E28" s="137"/>
      <c r="F28" s="137"/>
      <c r="G28" s="137"/>
      <c r="H28" s="137"/>
      <c r="I28" s="138"/>
    </row>
    <row r="29" spans="2:14" ht="15.75" thickBot="1" x14ac:dyDescent="0.3">
      <c r="B29" s="98"/>
      <c r="C29" s="25" t="s">
        <v>16</v>
      </c>
      <c r="D29" s="61"/>
      <c r="E29" s="137"/>
      <c r="F29" s="137"/>
      <c r="G29" s="137"/>
      <c r="H29" s="137"/>
      <c r="I29" s="138"/>
    </row>
    <row r="30" spans="2:14" s="282" customFormat="1" x14ac:dyDescent="0.25">
      <c r="B30" s="99"/>
      <c r="C30" s="67"/>
      <c r="D30" s="68"/>
      <c r="E30" s="139"/>
      <c r="F30" s="139"/>
      <c r="G30" s="139"/>
      <c r="H30" s="139"/>
      <c r="I30" s="140"/>
    </row>
    <row r="31" spans="2:14" s="282" customFormat="1" x14ac:dyDescent="0.25">
      <c r="B31" s="74"/>
      <c r="C31" s="74"/>
      <c r="D31" s="75"/>
      <c r="E31" s="142"/>
      <c r="F31" s="142"/>
      <c r="G31" s="142"/>
      <c r="H31" s="124"/>
      <c r="I31" s="125"/>
    </row>
    <row r="32" spans="2:14" s="282" customFormat="1" x14ac:dyDescent="0.25">
      <c r="B32" s="74"/>
      <c r="C32" s="74"/>
      <c r="D32" s="75"/>
      <c r="E32" s="142"/>
      <c r="F32" s="142"/>
      <c r="G32" s="142"/>
      <c r="H32" s="124"/>
      <c r="I32" s="125"/>
    </row>
    <row r="33" spans="2:11" s="282" customFormat="1" x14ac:dyDescent="0.25">
      <c r="B33" s="74"/>
      <c r="C33" s="74"/>
      <c r="D33" s="75"/>
      <c r="E33" s="142"/>
      <c r="F33" s="142"/>
      <c r="G33" s="142"/>
      <c r="H33" s="142"/>
      <c r="I33" s="125"/>
    </row>
    <row r="34" spans="2:11" s="282" customFormat="1" x14ac:dyDescent="0.25">
      <c r="B34" s="74"/>
      <c r="C34" s="74"/>
      <c r="D34" s="75"/>
      <c r="E34" s="142"/>
      <c r="F34" s="142"/>
      <c r="G34" s="142"/>
      <c r="H34" s="124"/>
      <c r="I34" s="125"/>
    </row>
    <row r="35" spans="2:11" s="282" customFormat="1" x14ac:dyDescent="0.25">
      <c r="B35" s="74"/>
      <c r="C35" s="74"/>
      <c r="D35" s="75"/>
      <c r="E35" s="142"/>
      <c r="F35" s="142"/>
      <c r="G35" s="142"/>
      <c r="H35" s="124"/>
      <c r="I35" s="125"/>
    </row>
    <row r="36" spans="2:11" x14ac:dyDescent="0.25">
      <c r="B36" s="46"/>
      <c r="C36" s="46"/>
      <c r="D36" s="78"/>
      <c r="E36" s="133"/>
      <c r="F36" s="133"/>
      <c r="G36" s="133"/>
      <c r="H36" s="133"/>
      <c r="I36" s="132"/>
    </row>
    <row r="37" spans="2:11" ht="15.75" thickBot="1" x14ac:dyDescent="0.3">
      <c r="B37" s="96"/>
      <c r="C37" s="50"/>
      <c r="D37" s="79"/>
      <c r="E37" s="143"/>
      <c r="F37" s="143"/>
      <c r="G37" s="143"/>
      <c r="H37" s="131"/>
      <c r="I37" s="144"/>
      <c r="K37" s="45"/>
    </row>
    <row r="38" spans="2:11" ht="15.75" thickBot="1" x14ac:dyDescent="0.3">
      <c r="B38" s="97"/>
      <c r="C38" s="56" t="s">
        <v>17</v>
      </c>
      <c r="D38" s="57"/>
      <c r="E38" s="136"/>
      <c r="F38" s="136"/>
      <c r="G38" s="136"/>
      <c r="H38" s="60" t="s">
        <v>15</v>
      </c>
      <c r="I38" s="12">
        <f>SUM(I30:I37)</f>
        <v>0</v>
      </c>
    </row>
    <row r="39" spans="2:11" ht="15.75" thickBot="1" x14ac:dyDescent="0.3">
      <c r="B39" s="97"/>
      <c r="C39" s="50"/>
      <c r="D39" s="61"/>
      <c r="E39" s="137"/>
      <c r="F39" s="137"/>
      <c r="G39" s="137"/>
      <c r="H39" s="137"/>
      <c r="I39" s="138"/>
    </row>
    <row r="40" spans="2:11" ht="15.75" thickBot="1" x14ac:dyDescent="0.3">
      <c r="B40" s="98"/>
      <c r="C40" s="25" t="s">
        <v>18</v>
      </c>
      <c r="D40" s="61"/>
      <c r="E40" s="137"/>
      <c r="F40" s="137"/>
      <c r="G40" s="137"/>
      <c r="H40" s="137"/>
      <c r="I40" s="138"/>
    </row>
    <row r="41" spans="2:11" ht="178.5" x14ac:dyDescent="0.25">
      <c r="B41" s="224" t="str">
        <f>'ANAS 2015'!B4</f>
        <v xml:space="preserve">SIC.04.02.001.3.b </v>
      </c>
      <c r="C41" s="232" t="str">
        <f>'ANAS 2015'!C4</f>
        <v xml:space="preserve">SEGNALE TRIANGOLARE O OTTAGONALE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LATO/DIAMETRO CM 120
-PER OGNI MESE IN PIÙ O FRAZIONE </v>
      </c>
      <c r="D41" s="234" t="str">
        <f>'ANAS 2015'!D4</f>
        <v xml:space="preserve">cad </v>
      </c>
      <c r="E41" s="249">
        <f>'BSIC04.a-3C'!E41</f>
        <v>1</v>
      </c>
      <c r="F41" s="250">
        <f>'ANAS 2015'!E4</f>
        <v>9.0500000000000007</v>
      </c>
      <c r="G41" s="249">
        <f t="shared" ref="G41:G46" si="0">F41/4</f>
        <v>2.2625000000000002</v>
      </c>
      <c r="H41" s="251">
        <f t="shared" ref="H41:H46" si="1">E41/$H$15</f>
        <v>1</v>
      </c>
      <c r="I41" s="252">
        <f t="shared" ref="I41:I46" si="2">H41*G41</f>
        <v>2.2625000000000002</v>
      </c>
      <c r="K41" s="45"/>
    </row>
    <row r="42" spans="2:11" ht="204" x14ac:dyDescent="0.25">
      <c r="B42" s="232" t="str">
        <f>'ANAS 2015'!B10</f>
        <v xml:space="preserve">SIC.04.02.010.2.b </v>
      </c>
      <c r="C42" s="232" t="str">
        <f>'ANAS 2015'!C10</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0,26 A 0,90 MQ DI SUPERFICIE 
-PER OGNI MESE IN PIÙ O FRAZIONE </v>
      </c>
      <c r="D42" s="239" t="str">
        <f>'ANAS 2015'!D10</f>
        <v>mq</v>
      </c>
      <c r="E42" s="253">
        <f>'BSIC04.a-3C'!E42</f>
        <v>0.42</v>
      </c>
      <c r="F42" s="254">
        <f>'ANAS 2015'!E10</f>
        <v>15.26</v>
      </c>
      <c r="G42" s="253">
        <f t="shared" si="0"/>
        <v>3.8149999999999999</v>
      </c>
      <c r="H42" s="255">
        <f t="shared" si="1"/>
        <v>0.42</v>
      </c>
      <c r="I42" s="256">
        <f t="shared" si="2"/>
        <v>1.6022999999999998</v>
      </c>
      <c r="K42" s="45"/>
    </row>
    <row r="43" spans="2:11" ht="178.5" x14ac:dyDescent="0.25">
      <c r="B43" s="224" t="str">
        <f>'ANAS 2015'!B6</f>
        <v xml:space="preserve">SIC.04.02.005.3.b </v>
      </c>
      <c r="C43" s="232" t="str">
        <f>'ANAS 2015'!C6</f>
        <v xml:space="preserve">SEGNALE CIRCOLARE O ROMBOIDALE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DIAMETRO/LATO CM 90 
-PER OGNI MESE IN PIÙ O FRAZIONE </v>
      </c>
      <c r="D43" s="239" t="str">
        <f>'ANAS 2015'!D6</f>
        <v xml:space="preserve">cad </v>
      </c>
      <c r="E43" s="253">
        <f>'BSIC04.a-3C'!E44</f>
        <v>17</v>
      </c>
      <c r="F43" s="254">
        <f>'ANAS 2015'!E6</f>
        <v>9.1300000000000008</v>
      </c>
      <c r="G43" s="253">
        <f t="shared" si="0"/>
        <v>2.2825000000000002</v>
      </c>
      <c r="H43" s="255">
        <f t="shared" si="1"/>
        <v>17</v>
      </c>
      <c r="I43" s="256">
        <f t="shared" si="2"/>
        <v>38.802500000000002</v>
      </c>
      <c r="K43" s="45"/>
    </row>
    <row r="44" spans="2:11" ht="204" x14ac:dyDescent="0.25">
      <c r="B44" s="224" t="str">
        <f>'ANAS 2015'!B12</f>
        <v xml:space="preserve">SIC.04.02.010.3.b </v>
      </c>
      <c r="C44" s="232" t="str">
        <f>'ANAS 2015'!C12</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0,91 A 3,00 MQ DI SUPERFICIE 
-PER OGNI MESE IN PIÙ O FRAZIONE </v>
      </c>
      <c r="D44" s="239" t="str">
        <f>'ANAS 2015'!D12</f>
        <v>mq</v>
      </c>
      <c r="E44" s="253">
        <f>'BSIC04.a-3C'!E45</f>
        <v>8.5050000000000008</v>
      </c>
      <c r="F44" s="254">
        <f>'ANAS 2015'!E12</f>
        <v>15.59</v>
      </c>
      <c r="G44" s="253">
        <f t="shared" si="0"/>
        <v>3.8975</v>
      </c>
      <c r="H44" s="255">
        <f t="shared" si="1"/>
        <v>8.5050000000000008</v>
      </c>
      <c r="I44" s="256">
        <f t="shared" si="2"/>
        <v>33.1482375</v>
      </c>
      <c r="K44" s="45"/>
    </row>
    <row r="45" spans="2:11" ht="204" x14ac:dyDescent="0.25">
      <c r="B45" s="224" t="str">
        <f>'ANAS 2015'!B10</f>
        <v xml:space="preserve">SIC.04.02.010.2.b </v>
      </c>
      <c r="C45" s="232" t="str">
        <f>'ANAS 2015'!C10</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0,26 A 0,90 MQ DI SUPERFICIE 
-PER OGNI MESE IN PIÙ O FRAZIONE </v>
      </c>
      <c r="D45" s="239" t="str">
        <f>'ANAS 2015'!D10</f>
        <v>mq</v>
      </c>
      <c r="E45" s="253">
        <f>'BSIC04.a-3C'!E46</f>
        <v>2.2050000000000001</v>
      </c>
      <c r="F45" s="254">
        <f>'ANAS 2015'!E10</f>
        <v>15.26</v>
      </c>
      <c r="G45" s="253">
        <f t="shared" si="0"/>
        <v>3.8149999999999999</v>
      </c>
      <c r="H45" s="255">
        <f t="shared" ref="H45" si="3">E45/$H$15</f>
        <v>2.2050000000000001</v>
      </c>
      <c r="I45" s="256">
        <f t="shared" ref="I45" si="4">H45*G45</f>
        <v>8.4120749999999997</v>
      </c>
      <c r="K45" s="45"/>
    </row>
    <row r="46" spans="2:11" ht="78" thickBot="1" x14ac:dyDescent="0.3">
      <c r="B46" s="111" t="str">
        <f>' CPT 2012 agg.2014'!B3</f>
        <v>S.1.01.1.9.c</v>
      </c>
      <c r="C46" s="111" t="str">
        <f>' CPT 2012 agg.2014'!C3</f>
        <v>Delimitazione provvisoria di zone di lavoro realizzata mediante transenne modulari costituite da struttura principale in tubolare di ferro, diametro 33 mm, e barre verticali in tondino, diametro 8 mm, entrambe zincate a caldo, dotate di ganci e attacchi per il collegamento continuo degli elementi senza vincoli di orientamento. Nolo per ogni mese o frazione.
Modulo di altezza pari a 1110 mm e lunghezza pari a 2000 mm con pannello a strisce alternate oblique bianche e rosse, rifrangenti in classe i.</v>
      </c>
      <c r="D46" s="239" t="str">
        <f>' CPT 2012 agg.2014'!D3</f>
        <v xml:space="preserve">cad </v>
      </c>
      <c r="E46" s="240">
        <v>0</v>
      </c>
      <c r="F46" s="254">
        <f>' CPT 2012 agg.2014'!E3</f>
        <v>2.16</v>
      </c>
      <c r="G46" s="253">
        <f t="shared" si="0"/>
        <v>0.54</v>
      </c>
      <c r="H46" s="255">
        <f t="shared" si="1"/>
        <v>0</v>
      </c>
      <c r="I46" s="256">
        <f t="shared" si="2"/>
        <v>0</v>
      </c>
      <c r="K46" s="45"/>
    </row>
    <row r="47" spans="2:11" ht="15.75" thickBot="1" x14ac:dyDescent="0.3">
      <c r="B47" s="97"/>
      <c r="C47" s="56" t="s">
        <v>22</v>
      </c>
      <c r="D47" s="57"/>
      <c r="E47" s="136"/>
      <c r="F47" s="136"/>
      <c r="G47" s="136"/>
      <c r="H47" s="60" t="s">
        <v>15</v>
      </c>
      <c r="I47" s="12">
        <f>SUM(I41:I46)</f>
        <v>84.227612500000006</v>
      </c>
    </row>
    <row r="48" spans="2:11" ht="15.75" thickBot="1" x14ac:dyDescent="0.3">
      <c r="C48" s="87"/>
      <c r="D48" s="88"/>
      <c r="E48" s="147"/>
      <c r="F48" s="147"/>
      <c r="G48" s="147"/>
      <c r="H48" s="148"/>
      <c r="I48" s="148"/>
    </row>
    <row r="49" spans="2:11" ht="15.75" thickBot="1" x14ac:dyDescent="0.3">
      <c r="C49" s="91"/>
      <c r="D49" s="91"/>
      <c r="E49" s="91"/>
      <c r="F49" s="91"/>
      <c r="G49" s="91" t="s">
        <v>23</v>
      </c>
      <c r="H49" s="92" t="s">
        <v>24</v>
      </c>
      <c r="I49" s="12">
        <f>I47+I38+I27</f>
        <v>84.227612500000006</v>
      </c>
    </row>
    <row r="51" spans="2:11" x14ac:dyDescent="0.25">
      <c r="B51" s="150" t="s">
        <v>25</v>
      </c>
      <c r="C51" s="151"/>
      <c r="D51" s="152"/>
      <c r="E51" s="153"/>
      <c r="F51" s="153"/>
      <c r="G51" s="153"/>
      <c r="H51" s="153"/>
      <c r="I51" s="153"/>
      <c r="J51" s="153"/>
      <c r="K51" s="153"/>
    </row>
    <row r="52" spans="2:11" x14ac:dyDescent="0.25">
      <c r="B52" s="154" t="s">
        <v>26</v>
      </c>
      <c r="C52" s="386" t="s">
        <v>159</v>
      </c>
      <c r="D52" s="386"/>
      <c r="E52" s="386"/>
      <c r="F52" s="386"/>
      <c r="G52" s="386"/>
      <c r="H52" s="386"/>
      <c r="I52" s="386"/>
      <c r="J52" s="386"/>
      <c r="K52" s="386"/>
    </row>
    <row r="53" spans="2:11" ht="31.5" customHeight="1" x14ac:dyDescent="0.25">
      <c r="B53" s="154" t="s">
        <v>27</v>
      </c>
      <c r="C53" s="386" t="s">
        <v>161</v>
      </c>
      <c r="D53" s="386"/>
      <c r="E53" s="386"/>
      <c r="F53" s="386"/>
      <c r="G53" s="386"/>
      <c r="H53" s="386"/>
      <c r="I53" s="386"/>
      <c r="J53" s="283"/>
      <c r="K53" s="283"/>
    </row>
  </sheetData>
  <mergeCells count="4">
    <mergeCell ref="B2:B3"/>
    <mergeCell ref="C2:F13"/>
    <mergeCell ref="C52:K52"/>
    <mergeCell ref="C53:I53"/>
  </mergeCells>
  <pageMargins left="0.7" right="0.7" top="0.75" bottom="0.75" header="0.3" footer="0.3"/>
  <pageSetup paperSize="9" scale="54" orientation="portrait" r:id="rId1"/>
  <legacy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B1:M45"/>
  <sheetViews>
    <sheetView view="pageBreakPreview" topLeftCell="A13" zoomScale="85" zoomScaleNormal="70" zoomScaleSheetLayoutView="85" workbookViewId="0">
      <selection activeCell="C43" sqref="C43"/>
    </sheetView>
  </sheetViews>
  <sheetFormatPr defaultRowHeight="15" x14ac:dyDescent="0.25"/>
  <cols>
    <col min="1" max="1" width="3.7109375" style="284" customWidth="1"/>
    <col min="2" max="2" width="15.7109375" style="284" customWidth="1"/>
    <col min="3" max="3" width="80.7109375" style="284" customWidth="1"/>
    <col min="4" max="4" width="8.7109375" style="6" customWidth="1"/>
    <col min="5" max="5" width="8.7109375" style="112" customWidth="1"/>
    <col min="6" max="8" width="10.7109375" style="112" customWidth="1"/>
    <col min="9" max="9" width="3.7109375" style="284" customWidth="1"/>
    <col min="10" max="10" width="9.42578125" style="284" bestFit="1" customWidth="1"/>
    <col min="11" max="257" width="9.140625" style="284"/>
    <col min="258" max="258" width="13.7109375" style="284" customWidth="1"/>
    <col min="259" max="259" width="42.7109375" style="284" bestFit="1" customWidth="1"/>
    <col min="260" max="261" width="8.7109375" style="284" customWidth="1"/>
    <col min="262" max="264" width="10.7109375" style="284" customWidth="1"/>
    <col min="265" max="265" width="3.7109375" style="284" customWidth="1"/>
    <col min="266" max="266" width="9.42578125" style="284" bestFit="1" customWidth="1"/>
    <col min="267" max="513" width="9.140625" style="284"/>
    <col min="514" max="514" width="13.7109375" style="284" customWidth="1"/>
    <col min="515" max="515" width="42.7109375" style="284" bestFit="1" customWidth="1"/>
    <col min="516" max="517" width="8.7109375" style="284" customWidth="1"/>
    <col min="518" max="520" width="10.7109375" style="284" customWidth="1"/>
    <col min="521" max="521" width="3.7109375" style="284" customWidth="1"/>
    <col min="522" max="522" width="9.42578125" style="284" bestFit="1" customWidth="1"/>
    <col min="523" max="769" width="9.140625" style="284"/>
    <col min="770" max="770" width="13.7109375" style="284" customWidth="1"/>
    <col min="771" max="771" width="42.7109375" style="284" bestFit="1" customWidth="1"/>
    <col min="772" max="773" width="8.7109375" style="284" customWidth="1"/>
    <col min="774" max="776" width="10.7109375" style="284" customWidth="1"/>
    <col min="777" max="777" width="3.7109375" style="284" customWidth="1"/>
    <col min="778" max="778" width="9.42578125" style="284" bestFit="1" customWidth="1"/>
    <col min="779" max="1025" width="9.140625" style="284"/>
    <col min="1026" max="1026" width="13.7109375" style="284" customWidth="1"/>
    <col min="1027" max="1027" width="42.7109375" style="284" bestFit="1" customWidth="1"/>
    <col min="1028" max="1029" width="8.7109375" style="284" customWidth="1"/>
    <col min="1030" max="1032" width="10.7109375" style="284" customWidth="1"/>
    <col min="1033" max="1033" width="3.7109375" style="284" customWidth="1"/>
    <col min="1034" max="1034" width="9.42578125" style="284" bestFit="1" customWidth="1"/>
    <col min="1035" max="1281" width="9.140625" style="284"/>
    <col min="1282" max="1282" width="13.7109375" style="284" customWidth="1"/>
    <col min="1283" max="1283" width="42.7109375" style="284" bestFit="1" customWidth="1"/>
    <col min="1284" max="1285" width="8.7109375" style="284" customWidth="1"/>
    <col min="1286" max="1288" width="10.7109375" style="284" customWidth="1"/>
    <col min="1289" max="1289" width="3.7109375" style="284" customWidth="1"/>
    <col min="1290" max="1290" width="9.42578125" style="284" bestFit="1" customWidth="1"/>
    <col min="1291" max="1537" width="9.140625" style="284"/>
    <col min="1538" max="1538" width="13.7109375" style="284" customWidth="1"/>
    <col min="1539" max="1539" width="42.7109375" style="284" bestFit="1" customWidth="1"/>
    <col min="1540" max="1541" width="8.7109375" style="284" customWidth="1"/>
    <col min="1542" max="1544" width="10.7109375" style="284" customWidth="1"/>
    <col min="1545" max="1545" width="3.7109375" style="284" customWidth="1"/>
    <col min="1546" max="1546" width="9.42578125" style="284" bestFit="1" customWidth="1"/>
    <col min="1547" max="1793" width="9.140625" style="284"/>
    <col min="1794" max="1794" width="13.7109375" style="284" customWidth="1"/>
    <col min="1795" max="1795" width="42.7109375" style="284" bestFit="1" customWidth="1"/>
    <col min="1796" max="1797" width="8.7109375" style="284" customWidth="1"/>
    <col min="1798" max="1800" width="10.7109375" style="284" customWidth="1"/>
    <col min="1801" max="1801" width="3.7109375" style="284" customWidth="1"/>
    <col min="1802" max="1802" width="9.42578125" style="284" bestFit="1" customWidth="1"/>
    <col min="1803" max="2049" width="9.140625" style="284"/>
    <col min="2050" max="2050" width="13.7109375" style="284" customWidth="1"/>
    <col min="2051" max="2051" width="42.7109375" style="284" bestFit="1" customWidth="1"/>
    <col min="2052" max="2053" width="8.7109375" style="284" customWidth="1"/>
    <col min="2054" max="2056" width="10.7109375" style="284" customWidth="1"/>
    <col min="2057" max="2057" width="3.7109375" style="284" customWidth="1"/>
    <col min="2058" max="2058" width="9.42578125" style="284" bestFit="1" customWidth="1"/>
    <col min="2059" max="2305" width="9.140625" style="284"/>
    <col min="2306" max="2306" width="13.7109375" style="284" customWidth="1"/>
    <col min="2307" max="2307" width="42.7109375" style="284" bestFit="1" customWidth="1"/>
    <col min="2308" max="2309" width="8.7109375" style="284" customWidth="1"/>
    <col min="2310" max="2312" width="10.7109375" style="284" customWidth="1"/>
    <col min="2313" max="2313" width="3.7109375" style="284" customWidth="1"/>
    <col min="2314" max="2314" width="9.42578125" style="284" bestFit="1" customWidth="1"/>
    <col min="2315" max="2561" width="9.140625" style="284"/>
    <col min="2562" max="2562" width="13.7109375" style="284" customWidth="1"/>
    <col min="2563" max="2563" width="42.7109375" style="284" bestFit="1" customWidth="1"/>
    <col min="2564" max="2565" width="8.7109375" style="284" customWidth="1"/>
    <col min="2566" max="2568" width="10.7109375" style="284" customWidth="1"/>
    <col min="2569" max="2569" width="3.7109375" style="284" customWidth="1"/>
    <col min="2570" max="2570" width="9.42578125" style="284" bestFit="1" customWidth="1"/>
    <col min="2571" max="2817" width="9.140625" style="284"/>
    <col min="2818" max="2818" width="13.7109375" style="284" customWidth="1"/>
    <col min="2819" max="2819" width="42.7109375" style="284" bestFit="1" customWidth="1"/>
    <col min="2820" max="2821" width="8.7109375" style="284" customWidth="1"/>
    <col min="2822" max="2824" width="10.7109375" style="284" customWidth="1"/>
    <col min="2825" max="2825" width="3.7109375" style="284" customWidth="1"/>
    <col min="2826" max="2826" width="9.42578125" style="284" bestFit="1" customWidth="1"/>
    <col min="2827" max="3073" width="9.140625" style="284"/>
    <col min="3074" max="3074" width="13.7109375" style="284" customWidth="1"/>
    <col min="3075" max="3075" width="42.7109375" style="284" bestFit="1" customWidth="1"/>
    <col min="3076" max="3077" width="8.7109375" style="284" customWidth="1"/>
    <col min="3078" max="3080" width="10.7109375" style="284" customWidth="1"/>
    <col min="3081" max="3081" width="3.7109375" style="284" customWidth="1"/>
    <col min="3082" max="3082" width="9.42578125" style="284" bestFit="1" customWidth="1"/>
    <col min="3083" max="3329" width="9.140625" style="284"/>
    <col min="3330" max="3330" width="13.7109375" style="284" customWidth="1"/>
    <col min="3331" max="3331" width="42.7109375" style="284" bestFit="1" customWidth="1"/>
    <col min="3332" max="3333" width="8.7109375" style="284" customWidth="1"/>
    <col min="3334" max="3336" width="10.7109375" style="284" customWidth="1"/>
    <col min="3337" max="3337" width="3.7109375" style="284" customWidth="1"/>
    <col min="3338" max="3338" width="9.42578125" style="284" bestFit="1" customWidth="1"/>
    <col min="3339" max="3585" width="9.140625" style="284"/>
    <col min="3586" max="3586" width="13.7109375" style="284" customWidth="1"/>
    <col min="3587" max="3587" width="42.7109375" style="284" bestFit="1" customWidth="1"/>
    <col min="3588" max="3589" width="8.7109375" style="284" customWidth="1"/>
    <col min="3590" max="3592" width="10.7109375" style="284" customWidth="1"/>
    <col min="3593" max="3593" width="3.7109375" style="284" customWidth="1"/>
    <col min="3594" max="3594" width="9.42578125" style="284" bestFit="1" customWidth="1"/>
    <col min="3595" max="3841" width="9.140625" style="284"/>
    <col min="3842" max="3842" width="13.7109375" style="284" customWidth="1"/>
    <col min="3843" max="3843" width="42.7109375" style="284" bestFit="1" customWidth="1"/>
    <col min="3844" max="3845" width="8.7109375" style="284" customWidth="1"/>
    <col min="3846" max="3848" width="10.7109375" style="284" customWidth="1"/>
    <col min="3849" max="3849" width="3.7109375" style="284" customWidth="1"/>
    <col min="3850" max="3850" width="9.42578125" style="284" bestFit="1" customWidth="1"/>
    <col min="3851" max="4097" width="9.140625" style="284"/>
    <col min="4098" max="4098" width="13.7109375" style="284" customWidth="1"/>
    <col min="4099" max="4099" width="42.7109375" style="284" bestFit="1" customWidth="1"/>
    <col min="4100" max="4101" width="8.7109375" style="284" customWidth="1"/>
    <col min="4102" max="4104" width="10.7109375" style="284" customWidth="1"/>
    <col min="4105" max="4105" width="3.7109375" style="284" customWidth="1"/>
    <col min="4106" max="4106" width="9.42578125" style="284" bestFit="1" customWidth="1"/>
    <col min="4107" max="4353" width="9.140625" style="284"/>
    <col min="4354" max="4354" width="13.7109375" style="284" customWidth="1"/>
    <col min="4355" max="4355" width="42.7109375" style="284" bestFit="1" customWidth="1"/>
    <col min="4356" max="4357" width="8.7109375" style="284" customWidth="1"/>
    <col min="4358" max="4360" width="10.7109375" style="284" customWidth="1"/>
    <col min="4361" max="4361" width="3.7109375" style="284" customWidth="1"/>
    <col min="4362" max="4362" width="9.42578125" style="284" bestFit="1" customWidth="1"/>
    <col min="4363" max="4609" width="9.140625" style="284"/>
    <col min="4610" max="4610" width="13.7109375" style="284" customWidth="1"/>
    <col min="4611" max="4611" width="42.7109375" style="284" bestFit="1" customWidth="1"/>
    <col min="4612" max="4613" width="8.7109375" style="284" customWidth="1"/>
    <col min="4614" max="4616" width="10.7109375" style="284" customWidth="1"/>
    <col min="4617" max="4617" width="3.7109375" style="284" customWidth="1"/>
    <col min="4618" max="4618" width="9.42578125" style="284" bestFit="1" customWidth="1"/>
    <col min="4619" max="4865" width="9.140625" style="284"/>
    <col min="4866" max="4866" width="13.7109375" style="284" customWidth="1"/>
    <col min="4867" max="4867" width="42.7109375" style="284" bestFit="1" customWidth="1"/>
    <col min="4868" max="4869" width="8.7109375" style="284" customWidth="1"/>
    <col min="4870" max="4872" width="10.7109375" style="284" customWidth="1"/>
    <col min="4873" max="4873" width="3.7109375" style="284" customWidth="1"/>
    <col min="4874" max="4874" width="9.42578125" style="284" bestFit="1" customWidth="1"/>
    <col min="4875" max="5121" width="9.140625" style="284"/>
    <col min="5122" max="5122" width="13.7109375" style="284" customWidth="1"/>
    <col min="5123" max="5123" width="42.7109375" style="284" bestFit="1" customWidth="1"/>
    <col min="5124" max="5125" width="8.7109375" style="284" customWidth="1"/>
    <col min="5126" max="5128" width="10.7109375" style="284" customWidth="1"/>
    <col min="5129" max="5129" width="3.7109375" style="284" customWidth="1"/>
    <col min="5130" max="5130" width="9.42578125" style="284" bestFit="1" customWidth="1"/>
    <col min="5131" max="5377" width="9.140625" style="284"/>
    <col min="5378" max="5378" width="13.7109375" style="284" customWidth="1"/>
    <col min="5379" max="5379" width="42.7109375" style="284" bestFit="1" customWidth="1"/>
    <col min="5380" max="5381" width="8.7109375" style="284" customWidth="1"/>
    <col min="5382" max="5384" width="10.7109375" style="284" customWidth="1"/>
    <col min="5385" max="5385" width="3.7109375" style="284" customWidth="1"/>
    <col min="5386" max="5386" width="9.42578125" style="284" bestFit="1" customWidth="1"/>
    <col min="5387" max="5633" width="9.140625" style="284"/>
    <col min="5634" max="5634" width="13.7109375" style="284" customWidth="1"/>
    <col min="5635" max="5635" width="42.7109375" style="284" bestFit="1" customWidth="1"/>
    <col min="5636" max="5637" width="8.7109375" style="284" customWidth="1"/>
    <col min="5638" max="5640" width="10.7109375" style="284" customWidth="1"/>
    <col min="5641" max="5641" width="3.7109375" style="284" customWidth="1"/>
    <col min="5642" max="5642" width="9.42578125" style="284" bestFit="1" customWidth="1"/>
    <col min="5643" max="5889" width="9.140625" style="284"/>
    <col min="5890" max="5890" width="13.7109375" style="284" customWidth="1"/>
    <col min="5891" max="5891" width="42.7109375" style="284" bestFit="1" customWidth="1"/>
    <col min="5892" max="5893" width="8.7109375" style="284" customWidth="1"/>
    <col min="5894" max="5896" width="10.7109375" style="284" customWidth="1"/>
    <col min="5897" max="5897" width="3.7109375" style="284" customWidth="1"/>
    <col min="5898" max="5898" width="9.42578125" style="284" bestFit="1" customWidth="1"/>
    <col min="5899" max="6145" width="9.140625" style="284"/>
    <col min="6146" max="6146" width="13.7109375" style="284" customWidth="1"/>
    <col min="6147" max="6147" width="42.7109375" style="284" bestFit="1" customWidth="1"/>
    <col min="6148" max="6149" width="8.7109375" style="284" customWidth="1"/>
    <col min="6150" max="6152" width="10.7109375" style="284" customWidth="1"/>
    <col min="6153" max="6153" width="3.7109375" style="284" customWidth="1"/>
    <col min="6154" max="6154" width="9.42578125" style="284" bestFit="1" customWidth="1"/>
    <col min="6155" max="6401" width="9.140625" style="284"/>
    <col min="6402" max="6402" width="13.7109375" style="284" customWidth="1"/>
    <col min="6403" max="6403" width="42.7109375" style="284" bestFit="1" customWidth="1"/>
    <col min="6404" max="6405" width="8.7109375" style="284" customWidth="1"/>
    <col min="6406" max="6408" width="10.7109375" style="284" customWidth="1"/>
    <col min="6409" max="6409" width="3.7109375" style="284" customWidth="1"/>
    <col min="6410" max="6410" width="9.42578125" style="284" bestFit="1" customWidth="1"/>
    <col min="6411" max="6657" width="9.140625" style="284"/>
    <col min="6658" max="6658" width="13.7109375" style="284" customWidth="1"/>
    <col min="6659" max="6659" width="42.7109375" style="284" bestFit="1" customWidth="1"/>
    <col min="6660" max="6661" width="8.7109375" style="284" customWidth="1"/>
    <col min="6662" max="6664" width="10.7109375" style="284" customWidth="1"/>
    <col min="6665" max="6665" width="3.7109375" style="284" customWidth="1"/>
    <col min="6666" max="6666" width="9.42578125" style="284" bestFit="1" customWidth="1"/>
    <col min="6667" max="6913" width="9.140625" style="284"/>
    <col min="6914" max="6914" width="13.7109375" style="284" customWidth="1"/>
    <col min="6915" max="6915" width="42.7109375" style="284" bestFit="1" customWidth="1"/>
    <col min="6916" max="6917" width="8.7109375" style="284" customWidth="1"/>
    <col min="6918" max="6920" width="10.7109375" style="284" customWidth="1"/>
    <col min="6921" max="6921" width="3.7109375" style="284" customWidth="1"/>
    <col min="6922" max="6922" width="9.42578125" style="284" bestFit="1" customWidth="1"/>
    <col min="6923" max="7169" width="9.140625" style="284"/>
    <col min="7170" max="7170" width="13.7109375" style="284" customWidth="1"/>
    <col min="7171" max="7171" width="42.7109375" style="284" bestFit="1" customWidth="1"/>
    <col min="7172" max="7173" width="8.7109375" style="284" customWidth="1"/>
    <col min="7174" max="7176" width="10.7109375" style="284" customWidth="1"/>
    <col min="7177" max="7177" width="3.7109375" style="284" customWidth="1"/>
    <col min="7178" max="7178" width="9.42578125" style="284" bestFit="1" customWidth="1"/>
    <col min="7179" max="7425" width="9.140625" style="284"/>
    <col min="7426" max="7426" width="13.7109375" style="284" customWidth="1"/>
    <col min="7427" max="7427" width="42.7109375" style="284" bestFit="1" customWidth="1"/>
    <col min="7428" max="7429" width="8.7109375" style="284" customWidth="1"/>
    <col min="7430" max="7432" width="10.7109375" style="284" customWidth="1"/>
    <col min="7433" max="7433" width="3.7109375" style="284" customWidth="1"/>
    <col min="7434" max="7434" width="9.42578125" style="284" bestFit="1" customWidth="1"/>
    <col min="7435" max="7681" width="9.140625" style="284"/>
    <col min="7682" max="7682" width="13.7109375" style="284" customWidth="1"/>
    <col min="7683" max="7683" width="42.7109375" style="284" bestFit="1" customWidth="1"/>
    <col min="7684" max="7685" width="8.7109375" style="284" customWidth="1"/>
    <col min="7686" max="7688" width="10.7109375" style="284" customWidth="1"/>
    <col min="7689" max="7689" width="3.7109375" style="284" customWidth="1"/>
    <col min="7690" max="7690" width="9.42578125" style="284" bestFit="1" customWidth="1"/>
    <col min="7691" max="7937" width="9.140625" style="284"/>
    <col min="7938" max="7938" width="13.7109375" style="284" customWidth="1"/>
    <col min="7939" max="7939" width="42.7109375" style="284" bestFit="1" customWidth="1"/>
    <col min="7940" max="7941" width="8.7109375" style="284" customWidth="1"/>
    <col min="7942" max="7944" width="10.7109375" style="284" customWidth="1"/>
    <col min="7945" max="7945" width="3.7109375" style="284" customWidth="1"/>
    <col min="7946" max="7946" width="9.42578125" style="284" bestFit="1" customWidth="1"/>
    <col min="7947" max="8193" width="9.140625" style="284"/>
    <col min="8194" max="8194" width="13.7109375" style="284" customWidth="1"/>
    <col min="8195" max="8195" width="42.7109375" style="284" bestFit="1" customWidth="1"/>
    <col min="8196" max="8197" width="8.7109375" style="284" customWidth="1"/>
    <col min="8198" max="8200" width="10.7109375" style="284" customWidth="1"/>
    <col min="8201" max="8201" width="3.7109375" style="284" customWidth="1"/>
    <col min="8202" max="8202" width="9.42578125" style="284" bestFit="1" customWidth="1"/>
    <col min="8203" max="8449" width="9.140625" style="284"/>
    <col min="8450" max="8450" width="13.7109375" style="284" customWidth="1"/>
    <col min="8451" max="8451" width="42.7109375" style="284" bestFit="1" customWidth="1"/>
    <col min="8452" max="8453" width="8.7109375" style="284" customWidth="1"/>
    <col min="8454" max="8456" width="10.7109375" style="284" customWidth="1"/>
    <col min="8457" max="8457" width="3.7109375" style="284" customWidth="1"/>
    <col min="8458" max="8458" width="9.42578125" style="284" bestFit="1" customWidth="1"/>
    <col min="8459" max="8705" width="9.140625" style="284"/>
    <col min="8706" max="8706" width="13.7109375" style="284" customWidth="1"/>
    <col min="8707" max="8707" width="42.7109375" style="284" bestFit="1" customWidth="1"/>
    <col min="8708" max="8709" width="8.7109375" style="284" customWidth="1"/>
    <col min="8710" max="8712" width="10.7109375" style="284" customWidth="1"/>
    <col min="8713" max="8713" width="3.7109375" style="284" customWidth="1"/>
    <col min="8714" max="8714" width="9.42578125" style="284" bestFit="1" customWidth="1"/>
    <col min="8715" max="8961" width="9.140625" style="284"/>
    <col min="8962" max="8962" width="13.7109375" style="284" customWidth="1"/>
    <col min="8963" max="8963" width="42.7109375" style="284" bestFit="1" customWidth="1"/>
    <col min="8964" max="8965" width="8.7109375" style="284" customWidth="1"/>
    <col min="8966" max="8968" width="10.7109375" style="284" customWidth="1"/>
    <col min="8969" max="8969" width="3.7109375" style="284" customWidth="1"/>
    <col min="8970" max="8970" width="9.42578125" style="284" bestFit="1" customWidth="1"/>
    <col min="8971" max="9217" width="9.140625" style="284"/>
    <col min="9218" max="9218" width="13.7109375" style="284" customWidth="1"/>
    <col min="9219" max="9219" width="42.7109375" style="284" bestFit="1" customWidth="1"/>
    <col min="9220" max="9221" width="8.7109375" style="284" customWidth="1"/>
    <col min="9222" max="9224" width="10.7109375" style="284" customWidth="1"/>
    <col min="9225" max="9225" width="3.7109375" style="284" customWidth="1"/>
    <col min="9226" max="9226" width="9.42578125" style="284" bestFit="1" customWidth="1"/>
    <col min="9227" max="9473" width="9.140625" style="284"/>
    <col min="9474" max="9474" width="13.7109375" style="284" customWidth="1"/>
    <col min="9475" max="9475" width="42.7109375" style="284" bestFit="1" customWidth="1"/>
    <col min="9476" max="9477" width="8.7109375" style="284" customWidth="1"/>
    <col min="9478" max="9480" width="10.7109375" style="284" customWidth="1"/>
    <col min="9481" max="9481" width="3.7109375" style="284" customWidth="1"/>
    <col min="9482" max="9482" width="9.42578125" style="284" bestFit="1" customWidth="1"/>
    <col min="9483" max="9729" width="9.140625" style="284"/>
    <col min="9730" max="9730" width="13.7109375" style="284" customWidth="1"/>
    <col min="9731" max="9731" width="42.7109375" style="284" bestFit="1" customWidth="1"/>
    <col min="9732" max="9733" width="8.7109375" style="284" customWidth="1"/>
    <col min="9734" max="9736" width="10.7109375" style="284" customWidth="1"/>
    <col min="9737" max="9737" width="3.7109375" style="284" customWidth="1"/>
    <col min="9738" max="9738" width="9.42578125" style="284" bestFit="1" customWidth="1"/>
    <col min="9739" max="9985" width="9.140625" style="284"/>
    <col min="9986" max="9986" width="13.7109375" style="284" customWidth="1"/>
    <col min="9987" max="9987" width="42.7109375" style="284" bestFit="1" customWidth="1"/>
    <col min="9988" max="9989" width="8.7109375" style="284" customWidth="1"/>
    <col min="9990" max="9992" width="10.7109375" style="284" customWidth="1"/>
    <col min="9993" max="9993" width="3.7109375" style="284" customWidth="1"/>
    <col min="9994" max="9994" width="9.42578125" style="284" bestFit="1" customWidth="1"/>
    <col min="9995" max="10241" width="9.140625" style="284"/>
    <col min="10242" max="10242" width="13.7109375" style="284" customWidth="1"/>
    <col min="10243" max="10243" width="42.7109375" style="284" bestFit="1" customWidth="1"/>
    <col min="10244" max="10245" width="8.7109375" style="284" customWidth="1"/>
    <col min="10246" max="10248" width="10.7109375" style="284" customWidth="1"/>
    <col min="10249" max="10249" width="3.7109375" style="284" customWidth="1"/>
    <col min="10250" max="10250" width="9.42578125" style="284" bestFit="1" customWidth="1"/>
    <col min="10251" max="10497" width="9.140625" style="284"/>
    <col min="10498" max="10498" width="13.7109375" style="284" customWidth="1"/>
    <col min="10499" max="10499" width="42.7109375" style="284" bestFit="1" customWidth="1"/>
    <col min="10500" max="10501" width="8.7109375" style="284" customWidth="1"/>
    <col min="10502" max="10504" width="10.7109375" style="284" customWidth="1"/>
    <col min="10505" max="10505" width="3.7109375" style="284" customWidth="1"/>
    <col min="10506" max="10506" width="9.42578125" style="284" bestFit="1" customWidth="1"/>
    <col min="10507" max="10753" width="9.140625" style="284"/>
    <col min="10754" max="10754" width="13.7109375" style="284" customWidth="1"/>
    <col min="10755" max="10755" width="42.7109375" style="284" bestFit="1" customWidth="1"/>
    <col min="10756" max="10757" width="8.7109375" style="284" customWidth="1"/>
    <col min="10758" max="10760" width="10.7109375" style="284" customWidth="1"/>
    <col min="10761" max="10761" width="3.7109375" style="284" customWidth="1"/>
    <col min="10762" max="10762" width="9.42578125" style="284" bestFit="1" customWidth="1"/>
    <col min="10763" max="11009" width="9.140625" style="284"/>
    <col min="11010" max="11010" width="13.7109375" style="284" customWidth="1"/>
    <col min="11011" max="11011" width="42.7109375" style="284" bestFit="1" customWidth="1"/>
    <col min="11012" max="11013" width="8.7109375" style="284" customWidth="1"/>
    <col min="11014" max="11016" width="10.7109375" style="284" customWidth="1"/>
    <col min="11017" max="11017" width="3.7109375" style="284" customWidth="1"/>
    <col min="11018" max="11018" width="9.42578125" style="284" bestFit="1" customWidth="1"/>
    <col min="11019" max="11265" width="9.140625" style="284"/>
    <col min="11266" max="11266" width="13.7109375" style="284" customWidth="1"/>
    <col min="11267" max="11267" width="42.7109375" style="284" bestFit="1" customWidth="1"/>
    <col min="11268" max="11269" width="8.7109375" style="284" customWidth="1"/>
    <col min="11270" max="11272" width="10.7109375" style="284" customWidth="1"/>
    <col min="11273" max="11273" width="3.7109375" style="284" customWidth="1"/>
    <col min="11274" max="11274" width="9.42578125" style="284" bestFit="1" customWidth="1"/>
    <col min="11275" max="11521" width="9.140625" style="284"/>
    <col min="11522" max="11522" width="13.7109375" style="284" customWidth="1"/>
    <col min="11523" max="11523" width="42.7109375" style="284" bestFit="1" customWidth="1"/>
    <col min="11524" max="11525" width="8.7109375" style="284" customWidth="1"/>
    <col min="11526" max="11528" width="10.7109375" style="284" customWidth="1"/>
    <col min="11529" max="11529" width="3.7109375" style="284" customWidth="1"/>
    <col min="11530" max="11530" width="9.42578125" style="284" bestFit="1" customWidth="1"/>
    <col min="11531" max="11777" width="9.140625" style="284"/>
    <col min="11778" max="11778" width="13.7109375" style="284" customWidth="1"/>
    <col min="11779" max="11779" width="42.7109375" style="284" bestFit="1" customWidth="1"/>
    <col min="11780" max="11781" width="8.7109375" style="284" customWidth="1"/>
    <col min="11782" max="11784" width="10.7109375" style="284" customWidth="1"/>
    <col min="11785" max="11785" width="3.7109375" style="284" customWidth="1"/>
    <col min="11786" max="11786" width="9.42578125" style="284" bestFit="1" customWidth="1"/>
    <col min="11787" max="12033" width="9.140625" style="284"/>
    <col min="12034" max="12034" width="13.7109375" style="284" customWidth="1"/>
    <col min="12035" max="12035" width="42.7109375" style="284" bestFit="1" customWidth="1"/>
    <col min="12036" max="12037" width="8.7109375" style="284" customWidth="1"/>
    <col min="12038" max="12040" width="10.7109375" style="284" customWidth="1"/>
    <col min="12041" max="12041" width="3.7109375" style="284" customWidth="1"/>
    <col min="12042" max="12042" width="9.42578125" style="284" bestFit="1" customWidth="1"/>
    <col min="12043" max="12289" width="9.140625" style="284"/>
    <col min="12290" max="12290" width="13.7109375" style="284" customWidth="1"/>
    <col min="12291" max="12291" width="42.7109375" style="284" bestFit="1" customWidth="1"/>
    <col min="12292" max="12293" width="8.7109375" style="284" customWidth="1"/>
    <col min="12294" max="12296" width="10.7109375" style="284" customWidth="1"/>
    <col min="12297" max="12297" width="3.7109375" style="284" customWidth="1"/>
    <col min="12298" max="12298" width="9.42578125" style="284" bestFit="1" customWidth="1"/>
    <col min="12299" max="12545" width="9.140625" style="284"/>
    <col min="12546" max="12546" width="13.7109375" style="284" customWidth="1"/>
    <col min="12547" max="12547" width="42.7109375" style="284" bestFit="1" customWidth="1"/>
    <col min="12548" max="12549" width="8.7109375" style="284" customWidth="1"/>
    <col min="12550" max="12552" width="10.7109375" style="284" customWidth="1"/>
    <col min="12553" max="12553" width="3.7109375" style="284" customWidth="1"/>
    <col min="12554" max="12554" width="9.42578125" style="284" bestFit="1" customWidth="1"/>
    <col min="12555" max="12801" width="9.140625" style="284"/>
    <col min="12802" max="12802" width="13.7109375" style="284" customWidth="1"/>
    <col min="12803" max="12803" width="42.7109375" style="284" bestFit="1" customWidth="1"/>
    <col min="12804" max="12805" width="8.7109375" style="284" customWidth="1"/>
    <col min="12806" max="12808" width="10.7109375" style="284" customWidth="1"/>
    <col min="12809" max="12809" width="3.7109375" style="284" customWidth="1"/>
    <col min="12810" max="12810" width="9.42578125" style="284" bestFit="1" customWidth="1"/>
    <col min="12811" max="13057" width="9.140625" style="284"/>
    <col min="13058" max="13058" width="13.7109375" style="284" customWidth="1"/>
    <col min="13059" max="13059" width="42.7109375" style="284" bestFit="1" customWidth="1"/>
    <col min="13060" max="13061" width="8.7109375" style="284" customWidth="1"/>
    <col min="13062" max="13064" width="10.7109375" style="284" customWidth="1"/>
    <col min="13065" max="13065" width="3.7109375" style="284" customWidth="1"/>
    <col min="13066" max="13066" width="9.42578125" style="284" bestFit="1" customWidth="1"/>
    <col min="13067" max="13313" width="9.140625" style="284"/>
    <col min="13314" max="13314" width="13.7109375" style="284" customWidth="1"/>
    <col min="13315" max="13315" width="42.7109375" style="284" bestFit="1" customWidth="1"/>
    <col min="13316" max="13317" width="8.7109375" style="284" customWidth="1"/>
    <col min="13318" max="13320" width="10.7109375" style="284" customWidth="1"/>
    <col min="13321" max="13321" width="3.7109375" style="284" customWidth="1"/>
    <col min="13322" max="13322" width="9.42578125" style="284" bestFit="1" customWidth="1"/>
    <col min="13323" max="13569" width="9.140625" style="284"/>
    <col min="13570" max="13570" width="13.7109375" style="284" customWidth="1"/>
    <col min="13571" max="13571" width="42.7109375" style="284" bestFit="1" customWidth="1"/>
    <col min="13572" max="13573" width="8.7109375" style="284" customWidth="1"/>
    <col min="13574" max="13576" width="10.7109375" style="284" customWidth="1"/>
    <col min="13577" max="13577" width="3.7109375" style="284" customWidth="1"/>
    <col min="13578" max="13578" width="9.42578125" style="284" bestFit="1" customWidth="1"/>
    <col min="13579" max="13825" width="9.140625" style="284"/>
    <col min="13826" max="13826" width="13.7109375" style="284" customWidth="1"/>
    <col min="13827" max="13827" width="42.7109375" style="284" bestFit="1" customWidth="1"/>
    <col min="13828" max="13829" width="8.7109375" style="284" customWidth="1"/>
    <col min="13830" max="13832" width="10.7109375" style="284" customWidth="1"/>
    <col min="13833" max="13833" width="3.7109375" style="284" customWidth="1"/>
    <col min="13834" max="13834" width="9.42578125" style="284" bestFit="1" customWidth="1"/>
    <col min="13835" max="14081" width="9.140625" style="284"/>
    <col min="14082" max="14082" width="13.7109375" style="284" customWidth="1"/>
    <col min="14083" max="14083" width="42.7109375" style="284" bestFit="1" customWidth="1"/>
    <col min="14084" max="14085" width="8.7109375" style="284" customWidth="1"/>
    <col min="14086" max="14088" width="10.7109375" style="284" customWidth="1"/>
    <col min="14089" max="14089" width="3.7109375" style="284" customWidth="1"/>
    <col min="14090" max="14090" width="9.42578125" style="284" bestFit="1" customWidth="1"/>
    <col min="14091" max="14337" width="9.140625" style="284"/>
    <col min="14338" max="14338" width="13.7109375" style="284" customWidth="1"/>
    <col min="14339" max="14339" width="42.7109375" style="284" bestFit="1" customWidth="1"/>
    <col min="14340" max="14341" width="8.7109375" style="284" customWidth="1"/>
    <col min="14342" max="14344" width="10.7109375" style="284" customWidth="1"/>
    <col min="14345" max="14345" width="3.7109375" style="284" customWidth="1"/>
    <col min="14346" max="14346" width="9.42578125" style="284" bestFit="1" customWidth="1"/>
    <col min="14347" max="14593" width="9.140625" style="284"/>
    <col min="14594" max="14594" width="13.7109375" style="284" customWidth="1"/>
    <col min="14595" max="14595" width="42.7109375" style="284" bestFit="1" customWidth="1"/>
    <col min="14596" max="14597" width="8.7109375" style="284" customWidth="1"/>
    <col min="14598" max="14600" width="10.7109375" style="284" customWidth="1"/>
    <col min="14601" max="14601" width="3.7109375" style="284" customWidth="1"/>
    <col min="14602" max="14602" width="9.42578125" style="284" bestFit="1" customWidth="1"/>
    <col min="14603" max="14849" width="9.140625" style="284"/>
    <col min="14850" max="14850" width="13.7109375" style="284" customWidth="1"/>
    <col min="14851" max="14851" width="42.7109375" style="284" bestFit="1" customWidth="1"/>
    <col min="14852" max="14853" width="8.7109375" style="284" customWidth="1"/>
    <col min="14854" max="14856" width="10.7109375" style="284" customWidth="1"/>
    <col min="14857" max="14857" width="3.7109375" style="284" customWidth="1"/>
    <col min="14858" max="14858" width="9.42578125" style="284" bestFit="1" customWidth="1"/>
    <col min="14859" max="15105" width="9.140625" style="284"/>
    <col min="15106" max="15106" width="13.7109375" style="284" customWidth="1"/>
    <col min="15107" max="15107" width="42.7109375" style="284" bestFit="1" customWidth="1"/>
    <col min="15108" max="15109" width="8.7109375" style="284" customWidth="1"/>
    <col min="15110" max="15112" width="10.7109375" style="284" customWidth="1"/>
    <col min="15113" max="15113" width="3.7109375" style="284" customWidth="1"/>
    <col min="15114" max="15114" width="9.42578125" style="284" bestFit="1" customWidth="1"/>
    <col min="15115" max="15361" width="9.140625" style="284"/>
    <col min="15362" max="15362" width="13.7109375" style="284" customWidth="1"/>
    <col min="15363" max="15363" width="42.7109375" style="284" bestFit="1" customWidth="1"/>
    <col min="15364" max="15365" width="8.7109375" style="284" customWidth="1"/>
    <col min="15366" max="15368" width="10.7109375" style="284" customWidth="1"/>
    <col min="15369" max="15369" width="3.7109375" style="284" customWidth="1"/>
    <col min="15370" max="15370" width="9.42578125" style="284" bestFit="1" customWidth="1"/>
    <col min="15371" max="15617" width="9.140625" style="284"/>
    <col min="15618" max="15618" width="13.7109375" style="284" customWidth="1"/>
    <col min="15619" max="15619" width="42.7109375" style="284" bestFit="1" customWidth="1"/>
    <col min="15620" max="15621" width="8.7109375" style="284" customWidth="1"/>
    <col min="15622" max="15624" width="10.7109375" style="284" customWidth="1"/>
    <col min="15625" max="15625" width="3.7109375" style="284" customWidth="1"/>
    <col min="15626" max="15626" width="9.42578125" style="284" bestFit="1" customWidth="1"/>
    <col min="15627" max="15873" width="9.140625" style="284"/>
    <col min="15874" max="15874" width="13.7109375" style="284" customWidth="1"/>
    <col min="15875" max="15875" width="42.7109375" style="284" bestFit="1" customWidth="1"/>
    <col min="15876" max="15877" width="8.7109375" style="284" customWidth="1"/>
    <col min="15878" max="15880" width="10.7109375" style="284" customWidth="1"/>
    <col min="15881" max="15881" width="3.7109375" style="284" customWidth="1"/>
    <col min="15882" max="15882" width="9.42578125" style="284" bestFit="1" customWidth="1"/>
    <col min="15883" max="16129" width="9.140625" style="284"/>
    <col min="16130" max="16130" width="13.7109375" style="284" customWidth="1"/>
    <col min="16131" max="16131" width="42.7109375" style="284" bestFit="1" customWidth="1"/>
    <col min="16132" max="16133" width="8.7109375" style="284" customWidth="1"/>
    <col min="16134" max="16136" width="10.7109375" style="284" customWidth="1"/>
    <col min="16137" max="16137" width="3.7109375" style="284" customWidth="1"/>
    <col min="16138" max="16138" width="9.42578125" style="284" bestFit="1" customWidth="1"/>
    <col min="16139" max="16384" width="9.140625" style="284"/>
  </cols>
  <sheetData>
    <row r="1" spans="2:12" ht="15.75" thickBot="1" x14ac:dyDescent="0.3">
      <c r="C1" s="3"/>
      <c r="D1" s="4"/>
    </row>
    <row r="2" spans="2:12" x14ac:dyDescent="0.25">
      <c r="B2" s="376" t="s">
        <v>186</v>
      </c>
      <c r="C2" s="366" t="s">
        <v>290</v>
      </c>
      <c r="D2" s="378"/>
      <c r="E2" s="378"/>
      <c r="F2" s="379"/>
      <c r="L2" s="101"/>
    </row>
    <row r="3" spans="2:12" ht="15.75" thickBot="1" x14ac:dyDescent="0.3">
      <c r="B3" s="377"/>
      <c r="C3" s="380"/>
      <c r="D3" s="381"/>
      <c r="E3" s="381"/>
      <c r="F3" s="382"/>
    </row>
    <row r="4" spans="2:12" x14ac:dyDescent="0.25">
      <c r="C4" s="380"/>
      <c r="D4" s="381"/>
      <c r="E4" s="381"/>
      <c r="F4" s="382"/>
    </row>
    <row r="5" spans="2:12" x14ac:dyDescent="0.25">
      <c r="C5" s="380"/>
      <c r="D5" s="381"/>
      <c r="E5" s="381"/>
      <c r="F5" s="382"/>
    </row>
    <row r="6" spans="2:12" x14ac:dyDescent="0.25">
      <c r="C6" s="380"/>
      <c r="D6" s="381"/>
      <c r="E6" s="381"/>
      <c r="F6" s="382"/>
    </row>
    <row r="7" spans="2:12" x14ac:dyDescent="0.25">
      <c r="C7" s="380"/>
      <c r="D7" s="381"/>
      <c r="E7" s="381"/>
      <c r="F7" s="382"/>
    </row>
    <row r="8" spans="2:12" x14ac:dyDescent="0.25">
      <c r="C8" s="380"/>
      <c r="D8" s="381"/>
      <c r="E8" s="381"/>
      <c r="F8" s="382"/>
    </row>
    <row r="9" spans="2:12" x14ac:dyDescent="0.25">
      <c r="C9" s="380"/>
      <c r="D9" s="381"/>
      <c r="E9" s="381"/>
      <c r="F9" s="382"/>
    </row>
    <row r="10" spans="2:12" x14ac:dyDescent="0.25">
      <c r="C10" s="380"/>
      <c r="D10" s="381"/>
      <c r="E10" s="381"/>
      <c r="F10" s="382"/>
    </row>
    <row r="11" spans="2:12" x14ac:dyDescent="0.25">
      <c r="C11" s="380"/>
      <c r="D11" s="381"/>
      <c r="E11" s="381"/>
      <c r="F11" s="382"/>
    </row>
    <row r="12" spans="2:12" x14ac:dyDescent="0.25">
      <c r="C12" s="380"/>
      <c r="D12" s="381"/>
      <c r="E12" s="381"/>
      <c r="F12" s="382"/>
    </row>
    <row r="13" spans="2:12" x14ac:dyDescent="0.25">
      <c r="C13" s="383"/>
      <c r="D13" s="384"/>
      <c r="E13" s="384"/>
      <c r="F13" s="385"/>
    </row>
    <row r="14" spans="2:12" ht="15.75" thickBot="1" x14ac:dyDescent="0.3"/>
    <row r="15" spans="2:12" s="8" customFormat="1" ht="13.5" thickBot="1" x14ac:dyDescent="0.25">
      <c r="C15" s="8" t="s">
        <v>0</v>
      </c>
      <c r="D15" s="9"/>
      <c r="E15" s="10"/>
      <c r="F15" s="11" t="s">
        <v>1</v>
      </c>
      <c r="G15" s="12">
        <v>1</v>
      </c>
      <c r="H15" s="10"/>
    </row>
    <row r="16" spans="2:12" ht="15.75" thickBot="1" x14ac:dyDescent="0.3">
      <c r="C16" s="8"/>
      <c r="F16" s="11"/>
      <c r="G16" s="12"/>
    </row>
    <row r="17" spans="2:13" ht="15.75" thickBot="1" x14ac:dyDescent="0.3">
      <c r="C17" s="8"/>
      <c r="F17" s="11"/>
      <c r="G17" s="12"/>
    </row>
    <row r="18" spans="2:13" ht="15.75" thickBot="1" x14ac:dyDescent="0.3"/>
    <row r="19" spans="2:13" s="18" customFormat="1" ht="12.75" x14ac:dyDescent="0.2">
      <c r="B19" s="13" t="s">
        <v>2</v>
      </c>
      <c r="C19" s="14" t="s">
        <v>3</v>
      </c>
      <c r="D19" s="14" t="s">
        <v>4</v>
      </c>
      <c r="E19" s="15" t="s">
        <v>5</v>
      </c>
      <c r="F19" s="15" t="s">
        <v>6</v>
      </c>
      <c r="G19" s="15" t="s">
        <v>7</v>
      </c>
      <c r="H19" s="15" t="s">
        <v>8</v>
      </c>
    </row>
    <row r="20" spans="2:13" s="18" customFormat="1" ht="13.5" thickBot="1" x14ac:dyDescent="0.25">
      <c r="B20" s="19" t="s">
        <v>9</v>
      </c>
      <c r="C20" s="20"/>
      <c r="D20" s="20"/>
      <c r="E20" s="21"/>
      <c r="F20" s="21"/>
      <c r="G20" s="21"/>
      <c r="H20" s="21"/>
    </row>
    <row r="21" spans="2:13" s="18" customFormat="1" ht="13.5" thickBot="1" x14ac:dyDescent="0.25">
      <c r="B21" s="95"/>
      <c r="C21" s="25" t="s">
        <v>13</v>
      </c>
      <c r="D21" s="26"/>
      <c r="E21" s="27"/>
      <c r="F21" s="27"/>
      <c r="G21" s="27"/>
      <c r="H21" s="29"/>
    </row>
    <row r="22" spans="2:13" s="119" customFormat="1" ht="12.75" x14ac:dyDescent="0.2">
      <c r="B22" s="159"/>
      <c r="C22" s="114"/>
      <c r="D22" s="115"/>
      <c r="E22" s="116"/>
      <c r="F22" s="116"/>
      <c r="G22" s="117"/>
      <c r="H22" s="118"/>
    </row>
    <row r="23" spans="2:13" s="126" customFormat="1" x14ac:dyDescent="0.25">
      <c r="B23" s="121"/>
      <c r="C23" s="121"/>
      <c r="D23" s="122"/>
      <c r="E23" s="123"/>
      <c r="F23" s="123"/>
      <c r="G23" s="124"/>
      <c r="H23" s="125"/>
      <c r="J23" s="39"/>
      <c r="K23" s="40"/>
      <c r="L23" s="127"/>
      <c r="M23" s="127"/>
    </row>
    <row r="24" spans="2:13" x14ac:dyDescent="0.25">
      <c r="B24" s="46"/>
      <c r="C24" s="128"/>
      <c r="D24" s="129"/>
      <c r="E24" s="130"/>
      <c r="F24" s="130"/>
      <c r="G24" s="131"/>
      <c r="H24" s="132"/>
      <c r="J24" s="45"/>
    </row>
    <row r="25" spans="2:13" x14ac:dyDescent="0.25">
      <c r="B25" s="46"/>
      <c r="C25" s="46"/>
      <c r="D25" s="129"/>
      <c r="E25" s="133"/>
      <c r="F25" s="133"/>
      <c r="G25" s="131"/>
      <c r="H25" s="132"/>
      <c r="J25" s="45"/>
    </row>
    <row r="26" spans="2:13" ht="15.75" thickBot="1" x14ac:dyDescent="0.3">
      <c r="B26" s="96"/>
      <c r="C26" s="50"/>
      <c r="D26" s="51"/>
      <c r="E26" s="134"/>
      <c r="F26" s="134"/>
      <c r="G26" s="134"/>
      <c r="H26" s="135"/>
    </row>
    <row r="27" spans="2:13" ht="15.75" thickBot="1" x14ac:dyDescent="0.3">
      <c r="B27" s="97"/>
      <c r="C27" s="56" t="s">
        <v>14</v>
      </c>
      <c r="D27" s="57"/>
      <c r="E27" s="136"/>
      <c r="F27" s="136"/>
      <c r="G27" s="60" t="s">
        <v>15</v>
      </c>
      <c r="H27" s="12">
        <f>SUM(H22:H26)</f>
        <v>0</v>
      </c>
    </row>
    <row r="28" spans="2:13" ht="15.75" thickBot="1" x14ac:dyDescent="0.3">
      <c r="B28" s="97"/>
      <c r="C28" s="50"/>
      <c r="D28" s="61"/>
      <c r="E28" s="137"/>
      <c r="F28" s="137"/>
      <c r="G28" s="137"/>
      <c r="H28" s="138"/>
    </row>
    <row r="29" spans="2:13" ht="15.75" thickBot="1" x14ac:dyDescent="0.3">
      <c r="B29" s="98"/>
      <c r="C29" s="25" t="s">
        <v>16</v>
      </c>
      <c r="D29" s="61"/>
      <c r="E29" s="137"/>
      <c r="F29" s="137"/>
      <c r="G29" s="137"/>
      <c r="H29" s="138"/>
    </row>
    <row r="30" spans="2:13" s="282" customFormat="1" x14ac:dyDescent="0.25">
      <c r="B30" s="99"/>
      <c r="C30" s="67"/>
      <c r="D30" s="68"/>
      <c r="E30" s="139"/>
      <c r="F30" s="139"/>
      <c r="G30" s="139"/>
      <c r="H30" s="140"/>
    </row>
    <row r="31" spans="2:13" s="282" customFormat="1" x14ac:dyDescent="0.25">
      <c r="B31" s="74"/>
      <c r="C31" s="74"/>
      <c r="D31" s="75"/>
      <c r="E31" s="142"/>
      <c r="F31" s="142"/>
      <c r="G31" s="124"/>
      <c r="H31" s="125"/>
    </row>
    <row r="32" spans="2:13" s="282" customFormat="1" x14ac:dyDescent="0.25">
      <c r="B32" s="74"/>
      <c r="C32" s="74"/>
      <c r="D32" s="75"/>
      <c r="E32" s="142"/>
      <c r="F32" s="142"/>
      <c r="G32" s="124"/>
      <c r="H32" s="125"/>
    </row>
    <row r="33" spans="2:10" s="282" customFormat="1" x14ac:dyDescent="0.25">
      <c r="B33" s="74"/>
      <c r="C33" s="74"/>
      <c r="D33" s="75"/>
      <c r="E33" s="142"/>
      <c r="F33" s="142"/>
      <c r="G33" s="142"/>
      <c r="H33" s="125"/>
    </row>
    <row r="34" spans="2:10" s="282" customFormat="1" x14ac:dyDescent="0.25">
      <c r="B34" s="74"/>
      <c r="C34" s="74"/>
      <c r="D34" s="75"/>
      <c r="E34" s="142"/>
      <c r="F34" s="142"/>
      <c r="G34" s="124"/>
      <c r="H34" s="125"/>
    </row>
    <row r="35" spans="2:10" s="282" customFormat="1" x14ac:dyDescent="0.25">
      <c r="B35" s="74"/>
      <c r="C35" s="74"/>
      <c r="D35" s="75"/>
      <c r="E35" s="142"/>
      <c r="F35" s="142"/>
      <c r="G35" s="124"/>
      <c r="H35" s="125"/>
    </row>
    <row r="36" spans="2:10" x14ac:dyDescent="0.25">
      <c r="B36" s="46"/>
      <c r="C36" s="46"/>
      <c r="D36" s="78"/>
      <c r="E36" s="133"/>
      <c r="F36" s="133"/>
      <c r="G36" s="133"/>
      <c r="H36" s="132"/>
    </row>
    <row r="37" spans="2:10" ht="15.75" thickBot="1" x14ac:dyDescent="0.3">
      <c r="B37" s="96"/>
      <c r="C37" s="50"/>
      <c r="D37" s="79"/>
      <c r="E37" s="143"/>
      <c r="F37" s="143"/>
      <c r="G37" s="131"/>
      <c r="H37" s="144"/>
      <c r="J37" s="45"/>
    </row>
    <row r="38" spans="2:10" ht="15.75" thickBot="1" x14ac:dyDescent="0.3">
      <c r="B38" s="97"/>
      <c r="C38" s="56" t="s">
        <v>17</v>
      </c>
      <c r="D38" s="57"/>
      <c r="E38" s="136"/>
      <c r="F38" s="136"/>
      <c r="G38" s="60" t="s">
        <v>15</v>
      </c>
      <c r="H38" s="12">
        <f>SUM(H30:H37)</f>
        <v>0</v>
      </c>
    </row>
    <row r="39" spans="2:10" ht="15.75" thickBot="1" x14ac:dyDescent="0.3">
      <c r="B39" s="97"/>
      <c r="C39" s="50"/>
      <c r="D39" s="61"/>
      <c r="E39" s="137"/>
      <c r="F39" s="137"/>
      <c r="G39" s="137"/>
      <c r="H39" s="138"/>
    </row>
    <row r="40" spans="2:10" ht="15.75" thickBot="1" x14ac:dyDescent="0.3">
      <c r="B40" s="98"/>
      <c r="C40" s="25" t="s">
        <v>18</v>
      </c>
      <c r="D40" s="61"/>
      <c r="E40" s="137"/>
      <c r="F40" s="137"/>
      <c r="G40" s="137"/>
      <c r="H40" s="138"/>
    </row>
    <row r="41" spans="2:10" ht="178.5" x14ac:dyDescent="0.25">
      <c r="B41" s="224" t="str">
        <f>'ANAS 2015'!B21</f>
        <v>SIC.04.01.001.b</v>
      </c>
      <c r="C41" s="257" t="str">
        <f>'ANAS 2015'!C21</f>
        <v xml:space="preserve">SEGNALETICA ORIZZONTALE CON VERNICE RIFRANGENTE A BASE SOLVENTE 
esecuzione di segnaletica orizzontale di nuovo impianto costituita da strisce rifrangenti longitudinali o trasversali rette o curve, semplici o affiancate, continue o discontinue, eseguita con vernice a solvente, di qualsiasi colore, premiscelata con perline di vetro.
Compreso ogni onere per nolo di attrezzature, forniture di materiale, tracciamento, anche in presenza di traffico, la pulizia e la preparazione dalle zone di impianto prima della posa, l'installazione ed il mantenimento della segnaletica di cantiere regolamentare, il pilotaggio del traffico ed ogni altro onere per un lavoro eseguito a perfetta regola d'arte.
Le caratteristiche fotometriche, colorimetriche e di resistenza al derapaggio dovranno essere conformi alle prescrizioni generali previste dalla norma UNI EN 1436/98 e a quanto riportato nelle norme tecniche del capitolato speciale d'appalto e dovranno essere mantenute per l'intera durata della fase di lavoro al fine di garantire la sicurezza dei lavoratori.
Per ogni metro lineare effettivamente ricoperto 
-PER STRISCE CONTINUE E DISCONTINUE DA CENTIMETRI 15 </v>
      </c>
      <c r="D41" s="234" t="str">
        <f>'ANAS 2015'!D21</f>
        <v xml:space="preserve">m </v>
      </c>
      <c r="E41" s="249">
        <f>36+108+36+36+108+36</f>
        <v>360</v>
      </c>
      <c r="F41" s="249">
        <f>'ANAS 2015'!E21</f>
        <v>0.4</v>
      </c>
      <c r="G41" s="251">
        <f>E41/$G$15</f>
        <v>360</v>
      </c>
      <c r="H41" s="252">
        <f>G41*F41</f>
        <v>144</v>
      </c>
      <c r="J41" s="45"/>
    </row>
    <row r="42" spans="2:10" ht="77.25" thickBot="1" x14ac:dyDescent="0.3">
      <c r="B42" s="224" t="str">
        <f>'ANAS 2015'!B22</f>
        <v xml:space="preserve">SIC.04.01.005.a </v>
      </c>
      <c r="C42" s="257" t="str">
        <f>'ANAS 2015'!C22</f>
        <v xml:space="preserve">CANCELLAZIONE DI SEGNALETICA ORIZZONTALE CON IMPIEGO DI ATTREZZATURA ABRASIVA 
compreso carico, trasporto a rifiuto e scarico in idonee discariche di raccolta del materiale di risulta ed ogni altro onere e magistero per dare il lavoro compiuto a perfetta regola d'arte. Per ogni metro lineare effettivamente cancellato
-PER STRISCE CONTINUE E DISCONTINUE </v>
      </c>
      <c r="D42" s="239" t="str">
        <f>'ANAS 2015'!D22</f>
        <v xml:space="preserve">m </v>
      </c>
      <c r="E42" s="253">
        <f>E41</f>
        <v>360</v>
      </c>
      <c r="F42" s="258">
        <f>'ANAS 2015'!E22</f>
        <v>1.8</v>
      </c>
      <c r="G42" s="255">
        <f>E42/$G$15</f>
        <v>360</v>
      </c>
      <c r="H42" s="256">
        <f>G42*F42</f>
        <v>648</v>
      </c>
      <c r="J42" s="45"/>
    </row>
    <row r="43" spans="2:10" ht="15.75" thickBot="1" x14ac:dyDescent="0.3">
      <c r="B43" s="97"/>
      <c r="C43" s="56" t="s">
        <v>22</v>
      </c>
      <c r="D43" s="57"/>
      <c r="E43" s="136"/>
      <c r="F43" s="136"/>
      <c r="G43" s="60" t="s">
        <v>15</v>
      </c>
      <c r="H43" s="12">
        <f>SUM(H41:H42)</f>
        <v>792</v>
      </c>
    </row>
    <row r="44" spans="2:10" ht="15.75" thickBot="1" x14ac:dyDescent="0.3">
      <c r="C44" s="87"/>
      <c r="D44" s="88"/>
      <c r="E44" s="147"/>
      <c r="F44" s="147"/>
      <c r="G44" s="148"/>
      <c r="H44" s="148"/>
    </row>
    <row r="45" spans="2:10" ht="15.75" thickBot="1" x14ac:dyDescent="0.3">
      <c r="C45" s="91"/>
      <c r="D45" s="91"/>
      <c r="E45" s="91"/>
      <c r="F45" s="91" t="s">
        <v>23</v>
      </c>
      <c r="G45" s="92" t="s">
        <v>15</v>
      </c>
      <c r="H45" s="12">
        <f>H43+H38+H27</f>
        <v>792</v>
      </c>
    </row>
  </sheetData>
  <mergeCells count="2">
    <mergeCell ref="B2:B3"/>
    <mergeCell ref="C2:F13"/>
  </mergeCells>
  <pageMargins left="0.7" right="0.7" top="0.75" bottom="0.75" header="0.3" footer="0.3"/>
  <pageSetup paperSize="9" scale="59" orientation="portrait" r:id="rId1"/>
  <colBreaks count="2" manualBreakCount="2">
    <brk id="1" max="1048575" man="1"/>
    <brk id="8" max="57"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B1:M48"/>
  <sheetViews>
    <sheetView view="pageBreakPreview" topLeftCell="A31" zoomScale="85" zoomScaleNormal="85" zoomScaleSheetLayoutView="85" workbookViewId="0">
      <selection activeCell="C43" sqref="C43"/>
    </sheetView>
  </sheetViews>
  <sheetFormatPr defaultRowHeight="15" x14ac:dyDescent="0.25"/>
  <cols>
    <col min="1" max="1" width="3.7109375" style="284" customWidth="1"/>
    <col min="2" max="2" width="15.7109375" style="101" customWidth="1"/>
    <col min="3" max="3" width="80.7109375" style="284" customWidth="1"/>
    <col min="4" max="4" width="8.7109375" style="6" customWidth="1"/>
    <col min="5" max="5" width="8.7109375" style="112" customWidth="1"/>
    <col min="6" max="6" width="11.140625" style="112" customWidth="1"/>
    <col min="7" max="7" width="11.28515625" style="112" bestFit="1" customWidth="1"/>
    <col min="8" max="8" width="10.140625" style="112" bestFit="1" customWidth="1"/>
    <col min="9" max="9" width="3.7109375" style="284" customWidth="1"/>
    <col min="10" max="257" width="9.140625" style="284"/>
    <col min="258" max="258" width="13.7109375" style="284" customWidth="1"/>
    <col min="259" max="259" width="42.7109375" style="284" customWidth="1"/>
    <col min="260" max="261" width="8.7109375" style="284" customWidth="1"/>
    <col min="262" max="262" width="11.140625" style="284" customWidth="1"/>
    <col min="263" max="263" width="11.28515625" style="284" bestFit="1" customWidth="1"/>
    <col min="264" max="264" width="10.140625" style="284" bestFit="1" customWidth="1"/>
    <col min="265" max="265" width="3.7109375" style="284" customWidth="1"/>
    <col min="266" max="513" width="9.140625" style="284"/>
    <col min="514" max="514" width="13.7109375" style="284" customWidth="1"/>
    <col min="515" max="515" width="42.7109375" style="284" customWidth="1"/>
    <col min="516" max="517" width="8.7109375" style="284" customWidth="1"/>
    <col min="518" max="518" width="11.140625" style="284" customWidth="1"/>
    <col min="519" max="519" width="11.28515625" style="284" bestFit="1" customWidth="1"/>
    <col min="520" max="520" width="10.140625" style="284" bestFit="1" customWidth="1"/>
    <col min="521" max="521" width="3.7109375" style="284" customWidth="1"/>
    <col min="522" max="769" width="9.140625" style="284"/>
    <col min="770" max="770" width="13.7109375" style="284" customWidth="1"/>
    <col min="771" max="771" width="42.7109375" style="284" customWidth="1"/>
    <col min="772" max="773" width="8.7109375" style="284" customWidth="1"/>
    <col min="774" max="774" width="11.140625" style="284" customWidth="1"/>
    <col min="775" max="775" width="11.28515625" style="284" bestFit="1" customWidth="1"/>
    <col min="776" max="776" width="10.140625" style="284" bestFit="1" customWidth="1"/>
    <col min="777" max="777" width="3.7109375" style="284" customWidth="1"/>
    <col min="778" max="1025" width="9.140625" style="284"/>
    <col min="1026" max="1026" width="13.7109375" style="284" customWidth="1"/>
    <col min="1027" max="1027" width="42.7109375" style="284" customWidth="1"/>
    <col min="1028" max="1029" width="8.7109375" style="284" customWidth="1"/>
    <col min="1030" max="1030" width="11.140625" style="284" customWidth="1"/>
    <col min="1031" max="1031" width="11.28515625" style="284" bestFit="1" customWidth="1"/>
    <col min="1032" max="1032" width="10.140625" style="284" bestFit="1" customWidth="1"/>
    <col min="1033" max="1033" width="3.7109375" style="284" customWidth="1"/>
    <col min="1034" max="1281" width="9.140625" style="284"/>
    <col min="1282" max="1282" width="13.7109375" style="284" customWidth="1"/>
    <col min="1283" max="1283" width="42.7109375" style="284" customWidth="1"/>
    <col min="1284" max="1285" width="8.7109375" style="284" customWidth="1"/>
    <col min="1286" max="1286" width="11.140625" style="284" customWidth="1"/>
    <col min="1287" max="1287" width="11.28515625" style="284" bestFit="1" customWidth="1"/>
    <col min="1288" max="1288" width="10.140625" style="284" bestFit="1" customWidth="1"/>
    <col min="1289" max="1289" width="3.7109375" style="284" customWidth="1"/>
    <col min="1290" max="1537" width="9.140625" style="284"/>
    <col min="1538" max="1538" width="13.7109375" style="284" customWidth="1"/>
    <col min="1539" max="1539" width="42.7109375" style="284" customWidth="1"/>
    <col min="1540" max="1541" width="8.7109375" style="284" customWidth="1"/>
    <col min="1542" max="1542" width="11.140625" style="284" customWidth="1"/>
    <col min="1543" max="1543" width="11.28515625" style="284" bestFit="1" customWidth="1"/>
    <col min="1544" max="1544" width="10.140625" style="284" bestFit="1" customWidth="1"/>
    <col min="1545" max="1545" width="3.7109375" style="284" customWidth="1"/>
    <col min="1546" max="1793" width="9.140625" style="284"/>
    <col min="1794" max="1794" width="13.7109375" style="284" customWidth="1"/>
    <col min="1795" max="1795" width="42.7109375" style="284" customWidth="1"/>
    <col min="1796" max="1797" width="8.7109375" style="284" customWidth="1"/>
    <col min="1798" max="1798" width="11.140625" style="284" customWidth="1"/>
    <col min="1799" max="1799" width="11.28515625" style="284" bestFit="1" customWidth="1"/>
    <col min="1800" max="1800" width="10.140625" style="284" bestFit="1" customWidth="1"/>
    <col min="1801" max="1801" width="3.7109375" style="284" customWidth="1"/>
    <col min="1802" max="2049" width="9.140625" style="284"/>
    <col min="2050" max="2050" width="13.7109375" style="284" customWidth="1"/>
    <col min="2051" max="2051" width="42.7109375" style="284" customWidth="1"/>
    <col min="2052" max="2053" width="8.7109375" style="284" customWidth="1"/>
    <col min="2054" max="2054" width="11.140625" style="284" customWidth="1"/>
    <col min="2055" max="2055" width="11.28515625" style="284" bestFit="1" customWidth="1"/>
    <col min="2056" max="2056" width="10.140625" style="284" bestFit="1" customWidth="1"/>
    <col min="2057" max="2057" width="3.7109375" style="284" customWidth="1"/>
    <col min="2058" max="2305" width="9.140625" style="284"/>
    <col min="2306" max="2306" width="13.7109375" style="284" customWidth="1"/>
    <col min="2307" max="2307" width="42.7109375" style="284" customWidth="1"/>
    <col min="2308" max="2309" width="8.7109375" style="284" customWidth="1"/>
    <col min="2310" max="2310" width="11.140625" style="284" customWidth="1"/>
    <col min="2311" max="2311" width="11.28515625" style="284" bestFit="1" customWidth="1"/>
    <col min="2312" max="2312" width="10.140625" style="284" bestFit="1" customWidth="1"/>
    <col min="2313" max="2313" width="3.7109375" style="284" customWidth="1"/>
    <col min="2314" max="2561" width="9.140625" style="284"/>
    <col min="2562" max="2562" width="13.7109375" style="284" customWidth="1"/>
    <col min="2563" max="2563" width="42.7109375" style="284" customWidth="1"/>
    <col min="2564" max="2565" width="8.7109375" style="284" customWidth="1"/>
    <col min="2566" max="2566" width="11.140625" style="284" customWidth="1"/>
    <col min="2567" max="2567" width="11.28515625" style="284" bestFit="1" customWidth="1"/>
    <col min="2568" max="2568" width="10.140625" style="284" bestFit="1" customWidth="1"/>
    <col min="2569" max="2569" width="3.7109375" style="284" customWidth="1"/>
    <col min="2570" max="2817" width="9.140625" style="284"/>
    <col min="2818" max="2818" width="13.7109375" style="284" customWidth="1"/>
    <col min="2819" max="2819" width="42.7109375" style="284" customWidth="1"/>
    <col min="2820" max="2821" width="8.7109375" style="284" customWidth="1"/>
    <col min="2822" max="2822" width="11.140625" style="284" customWidth="1"/>
    <col min="2823" max="2823" width="11.28515625" style="284" bestFit="1" customWidth="1"/>
    <col min="2824" max="2824" width="10.140625" style="284" bestFit="1" customWidth="1"/>
    <col min="2825" max="2825" width="3.7109375" style="284" customWidth="1"/>
    <col min="2826" max="3073" width="9.140625" style="284"/>
    <col min="3074" max="3074" width="13.7109375" style="284" customWidth="1"/>
    <col min="3075" max="3075" width="42.7109375" style="284" customWidth="1"/>
    <col min="3076" max="3077" width="8.7109375" style="284" customWidth="1"/>
    <col min="3078" max="3078" width="11.140625" style="284" customWidth="1"/>
    <col min="3079" max="3079" width="11.28515625" style="284" bestFit="1" customWidth="1"/>
    <col min="3080" max="3080" width="10.140625" style="284" bestFit="1" customWidth="1"/>
    <col min="3081" max="3081" width="3.7109375" style="284" customWidth="1"/>
    <col min="3082" max="3329" width="9.140625" style="284"/>
    <col min="3330" max="3330" width="13.7109375" style="284" customWidth="1"/>
    <col min="3331" max="3331" width="42.7109375" style="284" customWidth="1"/>
    <col min="3332" max="3333" width="8.7109375" style="284" customWidth="1"/>
    <col min="3334" max="3334" width="11.140625" style="284" customWidth="1"/>
    <col min="3335" max="3335" width="11.28515625" style="284" bestFit="1" customWidth="1"/>
    <col min="3336" max="3336" width="10.140625" style="284" bestFit="1" customWidth="1"/>
    <col min="3337" max="3337" width="3.7109375" style="284" customWidth="1"/>
    <col min="3338" max="3585" width="9.140625" style="284"/>
    <col min="3586" max="3586" width="13.7109375" style="284" customWidth="1"/>
    <col min="3587" max="3587" width="42.7109375" style="284" customWidth="1"/>
    <col min="3588" max="3589" width="8.7109375" style="284" customWidth="1"/>
    <col min="3590" max="3590" width="11.140625" style="284" customWidth="1"/>
    <col min="3591" max="3591" width="11.28515625" style="284" bestFit="1" customWidth="1"/>
    <col min="3592" max="3592" width="10.140625" style="284" bestFit="1" customWidth="1"/>
    <col min="3593" max="3593" width="3.7109375" style="284" customWidth="1"/>
    <col min="3594" max="3841" width="9.140625" style="284"/>
    <col min="3842" max="3842" width="13.7109375" style="284" customWidth="1"/>
    <col min="3843" max="3843" width="42.7109375" style="284" customWidth="1"/>
    <col min="3844" max="3845" width="8.7109375" style="284" customWidth="1"/>
    <col min="3846" max="3846" width="11.140625" style="284" customWidth="1"/>
    <col min="3847" max="3847" width="11.28515625" style="284" bestFit="1" customWidth="1"/>
    <col min="3848" max="3848" width="10.140625" style="284" bestFit="1" customWidth="1"/>
    <col min="3849" max="3849" width="3.7109375" style="284" customWidth="1"/>
    <col min="3850" max="4097" width="9.140625" style="284"/>
    <col min="4098" max="4098" width="13.7109375" style="284" customWidth="1"/>
    <col min="4099" max="4099" width="42.7109375" style="284" customWidth="1"/>
    <col min="4100" max="4101" width="8.7109375" style="284" customWidth="1"/>
    <col min="4102" max="4102" width="11.140625" style="284" customWidth="1"/>
    <col min="4103" max="4103" width="11.28515625" style="284" bestFit="1" customWidth="1"/>
    <col min="4104" max="4104" width="10.140625" style="284" bestFit="1" customWidth="1"/>
    <col min="4105" max="4105" width="3.7109375" style="284" customWidth="1"/>
    <col min="4106" max="4353" width="9.140625" style="284"/>
    <col min="4354" max="4354" width="13.7109375" style="284" customWidth="1"/>
    <col min="4355" max="4355" width="42.7109375" style="284" customWidth="1"/>
    <col min="4356" max="4357" width="8.7109375" style="284" customWidth="1"/>
    <col min="4358" max="4358" width="11.140625" style="284" customWidth="1"/>
    <col min="4359" max="4359" width="11.28515625" style="284" bestFit="1" customWidth="1"/>
    <col min="4360" max="4360" width="10.140625" style="284" bestFit="1" customWidth="1"/>
    <col min="4361" max="4361" width="3.7109375" style="284" customWidth="1"/>
    <col min="4362" max="4609" width="9.140625" style="284"/>
    <col min="4610" max="4610" width="13.7109375" style="284" customWidth="1"/>
    <col min="4611" max="4611" width="42.7109375" style="284" customWidth="1"/>
    <col min="4612" max="4613" width="8.7109375" style="284" customWidth="1"/>
    <col min="4614" max="4614" width="11.140625" style="284" customWidth="1"/>
    <col min="4615" max="4615" width="11.28515625" style="284" bestFit="1" customWidth="1"/>
    <col min="4616" max="4616" width="10.140625" style="284" bestFit="1" customWidth="1"/>
    <col min="4617" max="4617" width="3.7109375" style="284" customWidth="1"/>
    <col min="4618" max="4865" width="9.140625" style="284"/>
    <col min="4866" max="4866" width="13.7109375" style="284" customWidth="1"/>
    <col min="4867" max="4867" width="42.7109375" style="284" customWidth="1"/>
    <col min="4868" max="4869" width="8.7109375" style="284" customWidth="1"/>
    <col min="4870" max="4870" width="11.140625" style="284" customWidth="1"/>
    <col min="4871" max="4871" width="11.28515625" style="284" bestFit="1" customWidth="1"/>
    <col min="4872" max="4872" width="10.140625" style="284" bestFit="1" customWidth="1"/>
    <col min="4873" max="4873" width="3.7109375" style="284" customWidth="1"/>
    <col min="4874" max="5121" width="9.140625" style="284"/>
    <col min="5122" max="5122" width="13.7109375" style="284" customWidth="1"/>
    <col min="5123" max="5123" width="42.7109375" style="284" customWidth="1"/>
    <col min="5124" max="5125" width="8.7109375" style="284" customWidth="1"/>
    <col min="5126" max="5126" width="11.140625" style="284" customWidth="1"/>
    <col min="5127" max="5127" width="11.28515625" style="284" bestFit="1" customWidth="1"/>
    <col min="5128" max="5128" width="10.140625" style="284" bestFit="1" customWidth="1"/>
    <col min="5129" max="5129" width="3.7109375" style="284" customWidth="1"/>
    <col min="5130" max="5377" width="9.140625" style="284"/>
    <col min="5378" max="5378" width="13.7109375" style="284" customWidth="1"/>
    <col min="5379" max="5379" width="42.7109375" style="284" customWidth="1"/>
    <col min="5380" max="5381" width="8.7109375" style="284" customWidth="1"/>
    <col min="5382" max="5382" width="11.140625" style="284" customWidth="1"/>
    <col min="5383" max="5383" width="11.28515625" style="284" bestFit="1" customWidth="1"/>
    <col min="5384" max="5384" width="10.140625" style="284" bestFit="1" customWidth="1"/>
    <col min="5385" max="5385" width="3.7109375" style="284" customWidth="1"/>
    <col min="5386" max="5633" width="9.140625" style="284"/>
    <col min="5634" max="5634" width="13.7109375" style="284" customWidth="1"/>
    <col min="5635" max="5635" width="42.7109375" style="284" customWidth="1"/>
    <col min="5636" max="5637" width="8.7109375" style="284" customWidth="1"/>
    <col min="5638" max="5638" width="11.140625" style="284" customWidth="1"/>
    <col min="5639" max="5639" width="11.28515625" style="284" bestFit="1" customWidth="1"/>
    <col min="5640" max="5640" width="10.140625" style="284" bestFit="1" customWidth="1"/>
    <col min="5641" max="5641" width="3.7109375" style="284" customWidth="1"/>
    <col min="5642" max="5889" width="9.140625" style="284"/>
    <col min="5890" max="5890" width="13.7109375" style="284" customWidth="1"/>
    <col min="5891" max="5891" width="42.7109375" style="284" customWidth="1"/>
    <col min="5892" max="5893" width="8.7109375" style="284" customWidth="1"/>
    <col min="5894" max="5894" width="11.140625" style="284" customWidth="1"/>
    <col min="5895" max="5895" width="11.28515625" style="284" bestFit="1" customWidth="1"/>
    <col min="5896" max="5896" width="10.140625" style="284" bestFit="1" customWidth="1"/>
    <col min="5897" max="5897" width="3.7109375" style="284" customWidth="1"/>
    <col min="5898" max="6145" width="9.140625" style="284"/>
    <col min="6146" max="6146" width="13.7109375" style="284" customWidth="1"/>
    <col min="6147" max="6147" width="42.7109375" style="284" customWidth="1"/>
    <col min="6148" max="6149" width="8.7109375" style="284" customWidth="1"/>
    <col min="6150" max="6150" width="11.140625" style="284" customWidth="1"/>
    <col min="6151" max="6151" width="11.28515625" style="284" bestFit="1" customWidth="1"/>
    <col min="6152" max="6152" width="10.140625" style="284" bestFit="1" customWidth="1"/>
    <col min="6153" max="6153" width="3.7109375" style="284" customWidth="1"/>
    <col min="6154" max="6401" width="9.140625" style="284"/>
    <col min="6402" max="6402" width="13.7109375" style="284" customWidth="1"/>
    <col min="6403" max="6403" width="42.7109375" style="284" customWidth="1"/>
    <col min="6404" max="6405" width="8.7109375" style="284" customWidth="1"/>
    <col min="6406" max="6406" width="11.140625" style="284" customWidth="1"/>
    <col min="6407" max="6407" width="11.28515625" style="284" bestFit="1" customWidth="1"/>
    <col min="6408" max="6408" width="10.140625" style="284" bestFit="1" customWidth="1"/>
    <col min="6409" max="6409" width="3.7109375" style="284" customWidth="1"/>
    <col min="6410" max="6657" width="9.140625" style="284"/>
    <col min="6658" max="6658" width="13.7109375" style="284" customWidth="1"/>
    <col min="6659" max="6659" width="42.7109375" style="284" customWidth="1"/>
    <col min="6660" max="6661" width="8.7109375" style="284" customWidth="1"/>
    <col min="6662" max="6662" width="11.140625" style="284" customWidth="1"/>
    <col min="6663" max="6663" width="11.28515625" style="284" bestFit="1" customWidth="1"/>
    <col min="6664" max="6664" width="10.140625" style="284" bestFit="1" customWidth="1"/>
    <col min="6665" max="6665" width="3.7109375" style="284" customWidth="1"/>
    <col min="6666" max="6913" width="9.140625" style="284"/>
    <col min="6914" max="6914" width="13.7109375" style="284" customWidth="1"/>
    <col min="6915" max="6915" width="42.7109375" style="284" customWidth="1"/>
    <col min="6916" max="6917" width="8.7109375" style="284" customWidth="1"/>
    <col min="6918" max="6918" width="11.140625" style="284" customWidth="1"/>
    <col min="6919" max="6919" width="11.28515625" style="284" bestFit="1" customWidth="1"/>
    <col min="6920" max="6920" width="10.140625" style="284" bestFit="1" customWidth="1"/>
    <col min="6921" max="6921" width="3.7109375" style="284" customWidth="1"/>
    <col min="6922" max="7169" width="9.140625" style="284"/>
    <col min="7170" max="7170" width="13.7109375" style="284" customWidth="1"/>
    <col min="7171" max="7171" width="42.7109375" style="284" customWidth="1"/>
    <col min="7172" max="7173" width="8.7109375" style="284" customWidth="1"/>
    <col min="7174" max="7174" width="11.140625" style="284" customWidth="1"/>
    <col min="7175" max="7175" width="11.28515625" style="284" bestFit="1" customWidth="1"/>
    <col min="7176" max="7176" width="10.140625" style="284" bestFit="1" customWidth="1"/>
    <col min="7177" max="7177" width="3.7109375" style="284" customWidth="1"/>
    <col min="7178" max="7425" width="9.140625" style="284"/>
    <col min="7426" max="7426" width="13.7109375" style="284" customWidth="1"/>
    <col min="7427" max="7427" width="42.7109375" style="284" customWidth="1"/>
    <col min="7428" max="7429" width="8.7109375" style="284" customWidth="1"/>
    <col min="7430" max="7430" width="11.140625" style="284" customWidth="1"/>
    <col min="7431" max="7431" width="11.28515625" style="284" bestFit="1" customWidth="1"/>
    <col min="7432" max="7432" width="10.140625" style="284" bestFit="1" customWidth="1"/>
    <col min="7433" max="7433" width="3.7109375" style="284" customWidth="1"/>
    <col min="7434" max="7681" width="9.140625" style="284"/>
    <col min="7682" max="7682" width="13.7109375" style="284" customWidth="1"/>
    <col min="7683" max="7683" width="42.7109375" style="284" customWidth="1"/>
    <col min="7684" max="7685" width="8.7109375" style="284" customWidth="1"/>
    <col min="7686" max="7686" width="11.140625" style="284" customWidth="1"/>
    <col min="7687" max="7687" width="11.28515625" style="284" bestFit="1" customWidth="1"/>
    <col min="7688" max="7688" width="10.140625" style="284" bestFit="1" customWidth="1"/>
    <col min="7689" max="7689" width="3.7109375" style="284" customWidth="1"/>
    <col min="7690" max="7937" width="9.140625" style="284"/>
    <col min="7938" max="7938" width="13.7109375" style="284" customWidth="1"/>
    <col min="7939" max="7939" width="42.7109375" style="284" customWidth="1"/>
    <col min="7940" max="7941" width="8.7109375" style="284" customWidth="1"/>
    <col min="7942" max="7942" width="11.140625" style="284" customWidth="1"/>
    <col min="7943" max="7943" width="11.28515625" style="284" bestFit="1" customWidth="1"/>
    <col min="7944" max="7944" width="10.140625" style="284" bestFit="1" customWidth="1"/>
    <col min="7945" max="7945" width="3.7109375" style="284" customWidth="1"/>
    <col min="7946" max="8193" width="9.140625" style="284"/>
    <col min="8194" max="8194" width="13.7109375" style="284" customWidth="1"/>
    <col min="8195" max="8195" width="42.7109375" style="284" customWidth="1"/>
    <col min="8196" max="8197" width="8.7109375" style="284" customWidth="1"/>
    <col min="8198" max="8198" width="11.140625" style="284" customWidth="1"/>
    <col min="8199" max="8199" width="11.28515625" style="284" bestFit="1" customWidth="1"/>
    <col min="8200" max="8200" width="10.140625" style="284" bestFit="1" customWidth="1"/>
    <col min="8201" max="8201" width="3.7109375" style="284" customWidth="1"/>
    <col min="8202" max="8449" width="9.140625" style="284"/>
    <col min="8450" max="8450" width="13.7109375" style="284" customWidth="1"/>
    <col min="8451" max="8451" width="42.7109375" style="284" customWidth="1"/>
    <col min="8452" max="8453" width="8.7109375" style="284" customWidth="1"/>
    <col min="8454" max="8454" width="11.140625" style="284" customWidth="1"/>
    <col min="8455" max="8455" width="11.28515625" style="284" bestFit="1" customWidth="1"/>
    <col min="8456" max="8456" width="10.140625" style="284" bestFit="1" customWidth="1"/>
    <col min="8457" max="8457" width="3.7109375" style="284" customWidth="1"/>
    <col min="8458" max="8705" width="9.140625" style="284"/>
    <col min="8706" max="8706" width="13.7109375" style="284" customWidth="1"/>
    <col min="8707" max="8707" width="42.7109375" style="284" customWidth="1"/>
    <col min="8708" max="8709" width="8.7109375" style="284" customWidth="1"/>
    <col min="8710" max="8710" width="11.140625" style="284" customWidth="1"/>
    <col min="8711" max="8711" width="11.28515625" style="284" bestFit="1" customWidth="1"/>
    <col min="8712" max="8712" width="10.140625" style="284" bestFit="1" customWidth="1"/>
    <col min="8713" max="8713" width="3.7109375" style="284" customWidth="1"/>
    <col min="8714" max="8961" width="9.140625" style="284"/>
    <col min="8962" max="8962" width="13.7109375" style="284" customWidth="1"/>
    <col min="8963" max="8963" width="42.7109375" style="284" customWidth="1"/>
    <col min="8964" max="8965" width="8.7109375" style="284" customWidth="1"/>
    <col min="8966" max="8966" width="11.140625" style="284" customWidth="1"/>
    <col min="8967" max="8967" width="11.28515625" style="284" bestFit="1" customWidth="1"/>
    <col min="8968" max="8968" width="10.140625" style="284" bestFit="1" customWidth="1"/>
    <col min="8969" max="8969" width="3.7109375" style="284" customWidth="1"/>
    <col min="8970" max="9217" width="9.140625" style="284"/>
    <col min="9218" max="9218" width="13.7109375" style="284" customWidth="1"/>
    <col min="9219" max="9219" width="42.7109375" style="284" customWidth="1"/>
    <col min="9220" max="9221" width="8.7109375" style="284" customWidth="1"/>
    <col min="9222" max="9222" width="11.140625" style="284" customWidth="1"/>
    <col min="9223" max="9223" width="11.28515625" style="284" bestFit="1" customWidth="1"/>
    <col min="9224" max="9224" width="10.140625" style="284" bestFit="1" customWidth="1"/>
    <col min="9225" max="9225" width="3.7109375" style="284" customWidth="1"/>
    <col min="9226" max="9473" width="9.140625" style="284"/>
    <col min="9474" max="9474" width="13.7109375" style="284" customWidth="1"/>
    <col min="9475" max="9475" width="42.7109375" style="284" customWidth="1"/>
    <col min="9476" max="9477" width="8.7109375" style="284" customWidth="1"/>
    <col min="9478" max="9478" width="11.140625" style="284" customWidth="1"/>
    <col min="9479" max="9479" width="11.28515625" style="284" bestFit="1" customWidth="1"/>
    <col min="9480" max="9480" width="10.140625" style="284" bestFit="1" customWidth="1"/>
    <col min="9481" max="9481" width="3.7109375" style="284" customWidth="1"/>
    <col min="9482" max="9729" width="9.140625" style="284"/>
    <col min="9730" max="9730" width="13.7109375" style="284" customWidth="1"/>
    <col min="9731" max="9731" width="42.7109375" style="284" customWidth="1"/>
    <col min="9732" max="9733" width="8.7109375" style="284" customWidth="1"/>
    <col min="9734" max="9734" width="11.140625" style="284" customWidth="1"/>
    <col min="9735" max="9735" width="11.28515625" style="284" bestFit="1" customWidth="1"/>
    <col min="9736" max="9736" width="10.140625" style="284" bestFit="1" customWidth="1"/>
    <col min="9737" max="9737" width="3.7109375" style="284" customWidth="1"/>
    <col min="9738" max="9985" width="9.140625" style="284"/>
    <col min="9986" max="9986" width="13.7109375" style="284" customWidth="1"/>
    <col min="9987" max="9987" width="42.7109375" style="284" customWidth="1"/>
    <col min="9988" max="9989" width="8.7109375" style="284" customWidth="1"/>
    <col min="9990" max="9990" width="11.140625" style="284" customWidth="1"/>
    <col min="9991" max="9991" width="11.28515625" style="284" bestFit="1" customWidth="1"/>
    <col min="9992" max="9992" width="10.140625" style="284" bestFit="1" customWidth="1"/>
    <col min="9993" max="9993" width="3.7109375" style="284" customWidth="1"/>
    <col min="9994" max="10241" width="9.140625" style="284"/>
    <col min="10242" max="10242" width="13.7109375" style="284" customWidth="1"/>
    <col min="10243" max="10243" width="42.7109375" style="284" customWidth="1"/>
    <col min="10244" max="10245" width="8.7109375" style="284" customWidth="1"/>
    <col min="10246" max="10246" width="11.140625" style="284" customWidth="1"/>
    <col min="10247" max="10247" width="11.28515625" style="284" bestFit="1" customWidth="1"/>
    <col min="10248" max="10248" width="10.140625" style="284" bestFit="1" customWidth="1"/>
    <col min="10249" max="10249" width="3.7109375" style="284" customWidth="1"/>
    <col min="10250" max="10497" width="9.140625" style="284"/>
    <col min="10498" max="10498" width="13.7109375" style="284" customWidth="1"/>
    <col min="10499" max="10499" width="42.7109375" style="284" customWidth="1"/>
    <col min="10500" max="10501" width="8.7109375" style="284" customWidth="1"/>
    <col min="10502" max="10502" width="11.140625" style="284" customWidth="1"/>
    <col min="10503" max="10503" width="11.28515625" style="284" bestFit="1" customWidth="1"/>
    <col min="10504" max="10504" width="10.140625" style="284" bestFit="1" customWidth="1"/>
    <col min="10505" max="10505" width="3.7109375" style="284" customWidth="1"/>
    <col min="10506" max="10753" width="9.140625" style="284"/>
    <col min="10754" max="10754" width="13.7109375" style="284" customWidth="1"/>
    <col min="10755" max="10755" width="42.7109375" style="284" customWidth="1"/>
    <col min="10756" max="10757" width="8.7109375" style="284" customWidth="1"/>
    <col min="10758" max="10758" width="11.140625" style="284" customWidth="1"/>
    <col min="10759" max="10759" width="11.28515625" style="284" bestFit="1" customWidth="1"/>
    <col min="10760" max="10760" width="10.140625" style="284" bestFit="1" customWidth="1"/>
    <col min="10761" max="10761" width="3.7109375" style="284" customWidth="1"/>
    <col min="10762" max="11009" width="9.140625" style="284"/>
    <col min="11010" max="11010" width="13.7109375" style="284" customWidth="1"/>
    <col min="11011" max="11011" width="42.7109375" style="284" customWidth="1"/>
    <col min="11012" max="11013" width="8.7109375" style="284" customWidth="1"/>
    <col min="11014" max="11014" width="11.140625" style="284" customWidth="1"/>
    <col min="11015" max="11015" width="11.28515625" style="284" bestFit="1" customWidth="1"/>
    <col min="11016" max="11016" width="10.140625" style="284" bestFit="1" customWidth="1"/>
    <col min="11017" max="11017" width="3.7109375" style="284" customWidth="1"/>
    <col min="11018" max="11265" width="9.140625" style="284"/>
    <col min="11266" max="11266" width="13.7109375" style="284" customWidth="1"/>
    <col min="11267" max="11267" width="42.7109375" style="284" customWidth="1"/>
    <col min="11268" max="11269" width="8.7109375" style="284" customWidth="1"/>
    <col min="11270" max="11270" width="11.140625" style="284" customWidth="1"/>
    <col min="11271" max="11271" width="11.28515625" style="284" bestFit="1" customWidth="1"/>
    <col min="11272" max="11272" width="10.140625" style="284" bestFit="1" customWidth="1"/>
    <col min="11273" max="11273" width="3.7109375" style="284" customWidth="1"/>
    <col min="11274" max="11521" width="9.140625" style="284"/>
    <col min="11522" max="11522" width="13.7109375" style="284" customWidth="1"/>
    <col min="11523" max="11523" width="42.7109375" style="284" customWidth="1"/>
    <col min="11524" max="11525" width="8.7109375" style="284" customWidth="1"/>
    <col min="11526" max="11526" width="11.140625" style="284" customWidth="1"/>
    <col min="11527" max="11527" width="11.28515625" style="284" bestFit="1" customWidth="1"/>
    <col min="11528" max="11528" width="10.140625" style="284" bestFit="1" customWidth="1"/>
    <col min="11529" max="11529" width="3.7109375" style="284" customWidth="1"/>
    <col min="11530" max="11777" width="9.140625" style="284"/>
    <col min="11778" max="11778" width="13.7109375" style="284" customWidth="1"/>
    <col min="11779" max="11779" width="42.7109375" style="284" customWidth="1"/>
    <col min="11780" max="11781" width="8.7109375" style="284" customWidth="1"/>
    <col min="11782" max="11782" width="11.140625" style="284" customWidth="1"/>
    <col min="11783" max="11783" width="11.28515625" style="284" bestFit="1" customWidth="1"/>
    <col min="11784" max="11784" width="10.140625" style="284" bestFit="1" customWidth="1"/>
    <col min="11785" max="11785" width="3.7109375" style="284" customWidth="1"/>
    <col min="11786" max="12033" width="9.140625" style="284"/>
    <col min="12034" max="12034" width="13.7109375" style="284" customWidth="1"/>
    <col min="12035" max="12035" width="42.7109375" style="284" customWidth="1"/>
    <col min="12036" max="12037" width="8.7109375" style="284" customWidth="1"/>
    <col min="12038" max="12038" width="11.140625" style="284" customWidth="1"/>
    <col min="12039" max="12039" width="11.28515625" style="284" bestFit="1" customWidth="1"/>
    <col min="12040" max="12040" width="10.140625" style="284" bestFit="1" customWidth="1"/>
    <col min="12041" max="12041" width="3.7109375" style="284" customWidth="1"/>
    <col min="12042" max="12289" width="9.140625" style="284"/>
    <col min="12290" max="12290" width="13.7109375" style="284" customWidth="1"/>
    <col min="12291" max="12291" width="42.7109375" style="284" customWidth="1"/>
    <col min="12292" max="12293" width="8.7109375" style="284" customWidth="1"/>
    <col min="12294" max="12294" width="11.140625" style="284" customWidth="1"/>
    <col min="12295" max="12295" width="11.28515625" style="284" bestFit="1" customWidth="1"/>
    <col min="12296" max="12296" width="10.140625" style="284" bestFit="1" customWidth="1"/>
    <col min="12297" max="12297" width="3.7109375" style="284" customWidth="1"/>
    <col min="12298" max="12545" width="9.140625" style="284"/>
    <col min="12546" max="12546" width="13.7109375" style="284" customWidth="1"/>
    <col min="12547" max="12547" width="42.7109375" style="284" customWidth="1"/>
    <col min="12548" max="12549" width="8.7109375" style="284" customWidth="1"/>
    <col min="12550" max="12550" width="11.140625" style="284" customWidth="1"/>
    <col min="12551" max="12551" width="11.28515625" style="284" bestFit="1" customWidth="1"/>
    <col min="12552" max="12552" width="10.140625" style="284" bestFit="1" customWidth="1"/>
    <col min="12553" max="12553" width="3.7109375" style="284" customWidth="1"/>
    <col min="12554" max="12801" width="9.140625" style="284"/>
    <col min="12802" max="12802" width="13.7109375" style="284" customWidth="1"/>
    <col min="12803" max="12803" width="42.7109375" style="284" customWidth="1"/>
    <col min="12804" max="12805" width="8.7109375" style="284" customWidth="1"/>
    <col min="12806" max="12806" width="11.140625" style="284" customWidth="1"/>
    <col min="12807" max="12807" width="11.28515625" style="284" bestFit="1" customWidth="1"/>
    <col min="12808" max="12808" width="10.140625" style="284" bestFit="1" customWidth="1"/>
    <col min="12809" max="12809" width="3.7109375" style="284" customWidth="1"/>
    <col min="12810" max="13057" width="9.140625" style="284"/>
    <col min="13058" max="13058" width="13.7109375" style="284" customWidth="1"/>
    <col min="13059" max="13059" width="42.7109375" style="284" customWidth="1"/>
    <col min="13060" max="13061" width="8.7109375" style="284" customWidth="1"/>
    <col min="13062" max="13062" width="11.140625" style="284" customWidth="1"/>
    <col min="13063" max="13063" width="11.28515625" style="284" bestFit="1" customWidth="1"/>
    <col min="13064" max="13064" width="10.140625" style="284" bestFit="1" customWidth="1"/>
    <col min="13065" max="13065" width="3.7109375" style="284" customWidth="1"/>
    <col min="13066" max="13313" width="9.140625" style="284"/>
    <col min="13314" max="13314" width="13.7109375" style="284" customWidth="1"/>
    <col min="13315" max="13315" width="42.7109375" style="284" customWidth="1"/>
    <col min="13316" max="13317" width="8.7109375" style="284" customWidth="1"/>
    <col min="13318" max="13318" width="11.140625" style="284" customWidth="1"/>
    <col min="13319" max="13319" width="11.28515625" style="284" bestFit="1" customWidth="1"/>
    <col min="13320" max="13320" width="10.140625" style="284" bestFit="1" customWidth="1"/>
    <col min="13321" max="13321" width="3.7109375" style="284" customWidth="1"/>
    <col min="13322" max="13569" width="9.140625" style="284"/>
    <col min="13570" max="13570" width="13.7109375" style="284" customWidth="1"/>
    <col min="13571" max="13571" width="42.7109375" style="284" customWidth="1"/>
    <col min="13572" max="13573" width="8.7109375" style="284" customWidth="1"/>
    <col min="13574" max="13574" width="11.140625" style="284" customWidth="1"/>
    <col min="13575" max="13575" width="11.28515625" style="284" bestFit="1" customWidth="1"/>
    <col min="13576" max="13576" width="10.140625" style="284" bestFit="1" customWidth="1"/>
    <col min="13577" max="13577" width="3.7109375" style="284" customWidth="1"/>
    <col min="13578" max="13825" width="9.140625" style="284"/>
    <col min="13826" max="13826" width="13.7109375" style="284" customWidth="1"/>
    <col min="13827" max="13827" width="42.7109375" style="284" customWidth="1"/>
    <col min="13828" max="13829" width="8.7109375" style="284" customWidth="1"/>
    <col min="13830" max="13830" width="11.140625" style="284" customWidth="1"/>
    <col min="13831" max="13831" width="11.28515625" style="284" bestFit="1" customWidth="1"/>
    <col min="13832" max="13832" width="10.140625" style="284" bestFit="1" customWidth="1"/>
    <col min="13833" max="13833" width="3.7109375" style="284" customWidth="1"/>
    <col min="13834" max="14081" width="9.140625" style="284"/>
    <col min="14082" max="14082" width="13.7109375" style="284" customWidth="1"/>
    <col min="14083" max="14083" width="42.7109375" style="284" customWidth="1"/>
    <col min="14084" max="14085" width="8.7109375" style="284" customWidth="1"/>
    <col min="14086" max="14086" width="11.140625" style="284" customWidth="1"/>
    <col min="14087" max="14087" width="11.28515625" style="284" bestFit="1" customWidth="1"/>
    <col min="14088" max="14088" width="10.140625" style="284" bestFit="1" customWidth="1"/>
    <col min="14089" max="14089" width="3.7109375" style="284" customWidth="1"/>
    <col min="14090" max="14337" width="9.140625" style="284"/>
    <col min="14338" max="14338" width="13.7109375" style="284" customWidth="1"/>
    <col min="14339" max="14339" width="42.7109375" style="284" customWidth="1"/>
    <col min="14340" max="14341" width="8.7109375" style="284" customWidth="1"/>
    <col min="14342" max="14342" width="11.140625" style="284" customWidth="1"/>
    <col min="14343" max="14343" width="11.28515625" style="284" bestFit="1" customWidth="1"/>
    <col min="14344" max="14344" width="10.140625" style="284" bestFit="1" customWidth="1"/>
    <col min="14345" max="14345" width="3.7109375" style="284" customWidth="1"/>
    <col min="14346" max="14593" width="9.140625" style="284"/>
    <col min="14594" max="14594" width="13.7109375" style="284" customWidth="1"/>
    <col min="14595" max="14595" width="42.7109375" style="284" customWidth="1"/>
    <col min="14596" max="14597" width="8.7109375" style="284" customWidth="1"/>
    <col min="14598" max="14598" width="11.140625" style="284" customWidth="1"/>
    <col min="14599" max="14599" width="11.28515625" style="284" bestFit="1" customWidth="1"/>
    <col min="14600" max="14600" width="10.140625" style="284" bestFit="1" customWidth="1"/>
    <col min="14601" max="14601" width="3.7109375" style="284" customWidth="1"/>
    <col min="14602" max="14849" width="9.140625" style="284"/>
    <col min="14850" max="14850" width="13.7109375" style="284" customWidth="1"/>
    <col min="14851" max="14851" width="42.7109375" style="284" customWidth="1"/>
    <col min="14852" max="14853" width="8.7109375" style="284" customWidth="1"/>
    <col min="14854" max="14854" width="11.140625" style="284" customWidth="1"/>
    <col min="14855" max="14855" width="11.28515625" style="284" bestFit="1" customWidth="1"/>
    <col min="14856" max="14856" width="10.140625" style="284" bestFit="1" customWidth="1"/>
    <col min="14857" max="14857" width="3.7109375" style="284" customWidth="1"/>
    <col min="14858" max="15105" width="9.140625" style="284"/>
    <col min="15106" max="15106" width="13.7109375" style="284" customWidth="1"/>
    <col min="15107" max="15107" width="42.7109375" style="284" customWidth="1"/>
    <col min="15108" max="15109" width="8.7109375" style="284" customWidth="1"/>
    <col min="15110" max="15110" width="11.140625" style="284" customWidth="1"/>
    <col min="15111" max="15111" width="11.28515625" style="284" bestFit="1" customWidth="1"/>
    <col min="15112" max="15112" width="10.140625" style="284" bestFit="1" customWidth="1"/>
    <col min="15113" max="15113" width="3.7109375" style="284" customWidth="1"/>
    <col min="15114" max="15361" width="9.140625" style="284"/>
    <col min="15362" max="15362" width="13.7109375" style="284" customWidth="1"/>
    <col min="15363" max="15363" width="42.7109375" style="284" customWidth="1"/>
    <col min="15364" max="15365" width="8.7109375" style="284" customWidth="1"/>
    <col min="15366" max="15366" width="11.140625" style="284" customWidth="1"/>
    <col min="15367" max="15367" width="11.28515625" style="284" bestFit="1" customWidth="1"/>
    <col min="15368" max="15368" width="10.140625" style="284" bestFit="1" customWidth="1"/>
    <col min="15369" max="15369" width="3.7109375" style="284" customWidth="1"/>
    <col min="15370" max="15617" width="9.140625" style="284"/>
    <col min="15618" max="15618" width="13.7109375" style="284" customWidth="1"/>
    <col min="15619" max="15619" width="42.7109375" style="284" customWidth="1"/>
    <col min="15620" max="15621" width="8.7109375" style="284" customWidth="1"/>
    <col min="15622" max="15622" width="11.140625" style="284" customWidth="1"/>
    <col min="15623" max="15623" width="11.28515625" style="284" bestFit="1" customWidth="1"/>
    <col min="15624" max="15624" width="10.140625" style="284" bestFit="1" customWidth="1"/>
    <col min="15625" max="15625" width="3.7109375" style="284" customWidth="1"/>
    <col min="15626" max="15873" width="9.140625" style="284"/>
    <col min="15874" max="15874" width="13.7109375" style="284" customWidth="1"/>
    <col min="15875" max="15875" width="42.7109375" style="284" customWidth="1"/>
    <col min="15876" max="15877" width="8.7109375" style="284" customWidth="1"/>
    <col min="15878" max="15878" width="11.140625" style="284" customWidth="1"/>
    <col min="15879" max="15879" width="11.28515625" style="284" bestFit="1" customWidth="1"/>
    <col min="15880" max="15880" width="10.140625" style="284" bestFit="1" customWidth="1"/>
    <col min="15881" max="15881" width="3.7109375" style="284" customWidth="1"/>
    <col min="15882" max="16129" width="9.140625" style="284"/>
    <col min="16130" max="16130" width="13.7109375" style="284" customWidth="1"/>
    <col min="16131" max="16131" width="42.7109375" style="284" customWidth="1"/>
    <col min="16132" max="16133" width="8.7109375" style="284" customWidth="1"/>
    <col min="16134" max="16134" width="11.140625" style="284" customWidth="1"/>
    <col min="16135" max="16135" width="11.28515625" style="284" bestFit="1" customWidth="1"/>
    <col min="16136" max="16136" width="10.140625" style="284" bestFit="1" customWidth="1"/>
    <col min="16137" max="16137" width="3.7109375" style="284" customWidth="1"/>
    <col min="16138" max="16384" width="9.140625" style="284"/>
  </cols>
  <sheetData>
    <row r="1" spans="2:12" ht="15.75" thickBot="1" x14ac:dyDescent="0.3">
      <c r="C1" s="3"/>
      <c r="D1" s="4"/>
    </row>
    <row r="2" spans="2:12" ht="15" customHeight="1" x14ac:dyDescent="0.25">
      <c r="B2" s="376" t="s">
        <v>187</v>
      </c>
      <c r="C2" s="366" t="s">
        <v>291</v>
      </c>
      <c r="D2" s="367"/>
      <c r="E2" s="367"/>
      <c r="F2" s="368"/>
    </row>
    <row r="3" spans="2:12" ht="15.75" customHeight="1" thickBot="1" x14ac:dyDescent="0.3">
      <c r="B3" s="377"/>
      <c r="C3" s="369"/>
      <c r="D3" s="370"/>
      <c r="E3" s="370"/>
      <c r="F3" s="371"/>
      <c r="L3" s="101"/>
    </row>
    <row r="4" spans="2:12" x14ac:dyDescent="0.25">
      <c r="C4" s="369"/>
      <c r="D4" s="370"/>
      <c r="E4" s="370"/>
      <c r="F4" s="371"/>
    </row>
    <row r="5" spans="2:12" x14ac:dyDescent="0.25">
      <c r="C5" s="369"/>
      <c r="D5" s="370"/>
      <c r="E5" s="370"/>
      <c r="F5" s="371"/>
    </row>
    <row r="6" spans="2:12" x14ac:dyDescent="0.25">
      <c r="C6" s="369"/>
      <c r="D6" s="370"/>
      <c r="E6" s="370"/>
      <c r="F6" s="371"/>
      <c r="K6" s="185"/>
    </row>
    <row r="7" spans="2:12" x14ac:dyDescent="0.25">
      <c r="C7" s="369"/>
      <c r="D7" s="370"/>
      <c r="E7" s="370"/>
      <c r="F7" s="371"/>
    </row>
    <row r="8" spans="2:12" x14ac:dyDescent="0.25">
      <c r="C8" s="369"/>
      <c r="D8" s="370"/>
      <c r="E8" s="370"/>
      <c r="F8" s="371"/>
    </row>
    <row r="9" spans="2:12" x14ac:dyDescent="0.25">
      <c r="C9" s="369"/>
      <c r="D9" s="370"/>
      <c r="E9" s="370"/>
      <c r="F9" s="371"/>
    </row>
    <row r="10" spans="2:12" x14ac:dyDescent="0.25">
      <c r="C10" s="369"/>
      <c r="D10" s="370"/>
      <c r="E10" s="370"/>
      <c r="F10" s="371"/>
    </row>
    <row r="11" spans="2:12" x14ac:dyDescent="0.25">
      <c r="C11" s="369"/>
      <c r="D11" s="370"/>
      <c r="E11" s="370"/>
      <c r="F11" s="371"/>
    </row>
    <row r="12" spans="2:12" x14ac:dyDescent="0.25">
      <c r="C12" s="369"/>
      <c r="D12" s="370"/>
      <c r="E12" s="370"/>
      <c r="F12" s="371"/>
    </row>
    <row r="13" spans="2:12" x14ac:dyDescent="0.25">
      <c r="C13" s="372"/>
      <c r="D13" s="373"/>
      <c r="E13" s="373"/>
      <c r="F13" s="374"/>
    </row>
    <row r="14" spans="2:12" ht="15.75" thickBot="1" x14ac:dyDescent="0.3"/>
    <row r="15" spans="2:12" s="8" customFormat="1" ht="13.5" thickBot="1" x14ac:dyDescent="0.25">
      <c r="B15" s="102"/>
      <c r="C15" s="8" t="s">
        <v>0</v>
      </c>
      <c r="D15" s="9"/>
      <c r="E15" s="10"/>
      <c r="F15" s="11" t="s">
        <v>1</v>
      </c>
      <c r="G15" s="12">
        <v>1</v>
      </c>
      <c r="H15" s="10"/>
    </row>
    <row r="16" spans="2:12" ht="15.75" thickBot="1" x14ac:dyDescent="0.3">
      <c r="C16" s="8"/>
      <c r="F16" s="11"/>
      <c r="G16" s="12"/>
    </row>
    <row r="17" spans="2:13" ht="15.75" thickBot="1" x14ac:dyDescent="0.3">
      <c r="C17" s="8"/>
      <c r="F17" s="11"/>
      <c r="G17" s="12"/>
    </row>
    <row r="18" spans="2:13" ht="15.75" thickBot="1" x14ac:dyDescent="0.3"/>
    <row r="19" spans="2:13" s="18" customFormat="1" ht="12.75" x14ac:dyDescent="0.2">
      <c r="B19" s="13" t="s">
        <v>2</v>
      </c>
      <c r="C19" s="14" t="s">
        <v>3</v>
      </c>
      <c r="D19" s="14" t="s">
        <v>4</v>
      </c>
      <c r="E19" s="15" t="s">
        <v>5</v>
      </c>
      <c r="F19" s="15" t="s">
        <v>6</v>
      </c>
      <c r="G19" s="15" t="s">
        <v>7</v>
      </c>
      <c r="H19" s="15" t="s">
        <v>8</v>
      </c>
    </row>
    <row r="20" spans="2:13" s="18" customFormat="1" ht="13.5" thickBot="1" x14ac:dyDescent="0.25">
      <c r="B20" s="94" t="s">
        <v>9</v>
      </c>
      <c r="C20" s="20"/>
      <c r="D20" s="20"/>
      <c r="E20" s="21"/>
      <c r="F20" s="21"/>
      <c r="G20" s="21"/>
      <c r="H20" s="21"/>
    </row>
    <row r="21" spans="2:13" s="18" customFormat="1" ht="13.5" thickBot="1" x14ac:dyDescent="0.25">
      <c r="B21" s="103"/>
      <c r="C21" s="25" t="s">
        <v>13</v>
      </c>
      <c r="D21" s="26"/>
      <c r="E21" s="27"/>
      <c r="F21" s="27"/>
      <c r="G21" s="27"/>
      <c r="H21" s="29"/>
    </row>
    <row r="22" spans="2:13" s="119" customFormat="1" ht="12.75" x14ac:dyDescent="0.2">
      <c r="B22" s="113"/>
      <c r="C22" s="114"/>
      <c r="D22" s="115"/>
      <c r="E22" s="116"/>
      <c r="F22" s="116"/>
      <c r="G22" s="117"/>
      <c r="H22" s="118"/>
    </row>
    <row r="23" spans="2:13" s="126" customFormat="1" x14ac:dyDescent="0.25">
      <c r="B23" s="120"/>
      <c r="C23" s="121"/>
      <c r="D23" s="122"/>
      <c r="E23" s="123"/>
      <c r="F23" s="123"/>
      <c r="G23" s="124"/>
      <c r="H23" s="125"/>
      <c r="J23" s="39"/>
      <c r="K23" s="40"/>
      <c r="L23" s="127"/>
      <c r="M23" s="127"/>
    </row>
    <row r="24" spans="2:13" x14ac:dyDescent="0.25">
      <c r="B24" s="83"/>
      <c r="C24" s="128"/>
      <c r="D24" s="129"/>
      <c r="E24" s="130"/>
      <c r="F24" s="130"/>
      <c r="G24" s="131"/>
      <c r="H24" s="132"/>
      <c r="J24" s="45"/>
    </row>
    <row r="25" spans="2:13" x14ac:dyDescent="0.25">
      <c r="B25" s="83"/>
      <c r="C25" s="46"/>
      <c r="D25" s="129"/>
      <c r="E25" s="133"/>
      <c r="F25" s="133"/>
      <c r="G25" s="131"/>
      <c r="H25" s="132"/>
      <c r="J25" s="45"/>
    </row>
    <row r="26" spans="2:13" ht="15.75" thickBot="1" x14ac:dyDescent="0.3">
      <c r="B26" s="104"/>
      <c r="C26" s="50"/>
      <c r="D26" s="51"/>
      <c r="E26" s="134"/>
      <c r="F26" s="134"/>
      <c r="G26" s="134"/>
      <c r="H26" s="135"/>
    </row>
    <row r="27" spans="2:13" ht="15.75" thickBot="1" x14ac:dyDescent="0.3">
      <c r="B27" s="105"/>
      <c r="C27" s="56" t="s">
        <v>14</v>
      </c>
      <c r="D27" s="57"/>
      <c r="E27" s="136"/>
      <c r="F27" s="136"/>
      <c r="G27" s="60" t="s">
        <v>15</v>
      </c>
      <c r="H27" s="12">
        <f>SUM(H22:H26)</f>
        <v>0</v>
      </c>
    </row>
    <row r="28" spans="2:13" ht="15.75" thickBot="1" x14ac:dyDescent="0.3">
      <c r="B28" s="105"/>
      <c r="C28" s="50"/>
      <c r="D28" s="61"/>
      <c r="E28" s="137"/>
      <c r="F28" s="137"/>
      <c r="G28" s="137"/>
      <c r="H28" s="138"/>
    </row>
    <row r="29" spans="2:13" ht="15.75" thickBot="1" x14ac:dyDescent="0.3">
      <c r="B29" s="106"/>
      <c r="C29" s="25" t="s">
        <v>16</v>
      </c>
      <c r="D29" s="61"/>
      <c r="E29" s="137"/>
      <c r="F29" s="137"/>
      <c r="G29" s="137"/>
      <c r="H29" s="138"/>
    </row>
    <row r="30" spans="2:13" s="282" customFormat="1" x14ac:dyDescent="0.25">
      <c r="B30" s="107"/>
      <c r="C30" s="67"/>
      <c r="D30" s="68"/>
      <c r="E30" s="139"/>
      <c r="F30" s="139"/>
      <c r="G30" s="139"/>
      <c r="H30" s="140"/>
    </row>
    <row r="31" spans="2:13" s="282" customFormat="1" x14ac:dyDescent="0.25">
      <c r="B31" s="85"/>
      <c r="C31" s="74"/>
      <c r="D31" s="108"/>
      <c r="E31" s="141"/>
      <c r="F31" s="141"/>
      <c r="G31" s="124"/>
      <c r="H31" s="125"/>
    </row>
    <row r="32" spans="2:13" s="282" customFormat="1" x14ac:dyDescent="0.25">
      <c r="B32" s="85"/>
      <c r="C32" s="74"/>
      <c r="D32" s="75"/>
      <c r="E32" s="142"/>
      <c r="F32" s="142"/>
      <c r="G32" s="124"/>
      <c r="H32" s="125"/>
    </row>
    <row r="33" spans="2:10" s="282" customFormat="1" x14ac:dyDescent="0.25">
      <c r="B33" s="85"/>
      <c r="C33" s="74"/>
      <c r="D33" s="75"/>
      <c r="E33" s="142"/>
      <c r="F33" s="142"/>
      <c r="G33" s="142"/>
      <c r="H33" s="125"/>
    </row>
    <row r="34" spans="2:10" s="282" customFormat="1" x14ac:dyDescent="0.25">
      <c r="B34" s="85"/>
      <c r="C34" s="74"/>
      <c r="D34" s="75"/>
      <c r="E34" s="142"/>
      <c r="F34" s="142"/>
      <c r="G34" s="124"/>
      <c r="H34" s="125"/>
    </row>
    <row r="35" spans="2:10" s="282" customFormat="1" x14ac:dyDescent="0.25">
      <c r="B35" s="85"/>
      <c r="C35" s="74"/>
      <c r="D35" s="75"/>
      <c r="E35" s="142"/>
      <c r="F35" s="142"/>
      <c r="G35" s="124"/>
      <c r="H35" s="125"/>
    </row>
    <row r="36" spans="2:10" x14ac:dyDescent="0.25">
      <c r="B36" s="83"/>
      <c r="C36" s="46"/>
      <c r="D36" s="51"/>
      <c r="E36" s="134"/>
      <c r="F36" s="134"/>
      <c r="G36" s="133"/>
      <c r="H36" s="135"/>
    </row>
    <row r="37" spans="2:10" ht="15.75" thickBot="1" x14ac:dyDescent="0.3">
      <c r="B37" s="104"/>
      <c r="C37" s="50"/>
      <c r="D37" s="79"/>
      <c r="E37" s="143"/>
      <c r="F37" s="143"/>
      <c r="G37" s="131"/>
      <c r="H37" s="144"/>
      <c r="J37" s="45"/>
    </row>
    <row r="38" spans="2:10" ht="15.75" thickBot="1" x14ac:dyDescent="0.3">
      <c r="B38" s="105"/>
      <c r="C38" s="56" t="s">
        <v>17</v>
      </c>
      <c r="D38" s="57"/>
      <c r="E38" s="136"/>
      <c r="F38" s="136"/>
      <c r="G38" s="60" t="s">
        <v>15</v>
      </c>
      <c r="H38" s="12">
        <f>SUM(H30:H37)</f>
        <v>0</v>
      </c>
    </row>
    <row r="39" spans="2:10" ht="15.75" thickBot="1" x14ac:dyDescent="0.3">
      <c r="B39" s="105"/>
      <c r="C39" s="50"/>
      <c r="D39" s="61"/>
      <c r="E39" s="137"/>
      <c r="F39" s="137"/>
      <c r="G39" s="137"/>
      <c r="H39" s="138"/>
    </row>
    <row r="40" spans="2:10" ht="15.75" thickBot="1" x14ac:dyDescent="0.3">
      <c r="B40" s="106"/>
      <c r="C40" s="25" t="s">
        <v>18</v>
      </c>
      <c r="D40" s="109"/>
      <c r="E40" s="145"/>
      <c r="F40" s="145"/>
      <c r="G40" s="145"/>
      <c r="H40" s="146"/>
    </row>
    <row r="41" spans="2:10" ht="165.75" x14ac:dyDescent="0.25">
      <c r="B41" s="224" t="str">
        <f>'ANAS 2015'!B18</f>
        <v xml:space="preserve">SIC.04.03.005 </v>
      </c>
      <c r="C41" s="257" t="str">
        <f>'ANAS 2015'!C18</f>
        <v xml:space="preserve">DELINEATORE 
flessibile in gomma bifacciale, con 6 inserti di rifrangenza di classe II (in osservanza del Regolamento di attuazione del Codice della strada, fig. II 392), utilizzati per delineare zone di lavoro di lunga durata, deviazioni, incanalamenti e separazioni dei sensi di marcia.
Sono compresi:
 - allestimento in opera e successiva rimozione di ogni delineatore con utilizzo di idoneo collante;
 - il riposizionamenti a seguito di spostamenti provocati da mezzi in marcia;
 - la sostituzione in caso di eventuali perdite e/o danneggiamenti;
 - la manutenzione per tutto il periodo di durata della fase di riferimento;
 - l'accatastamento e l'allontanamento a fine fase di lavoro.
Misurato cadauno per giorno, posto in opera per la durata della fase di lavoro, al fine di garantire la sicurezza dei lavoratori </v>
      </c>
      <c r="D41" s="244" t="str">
        <f>'ANAS 2015'!D18</f>
        <v xml:space="preserve">cad </v>
      </c>
      <c r="E41" s="258">
        <f>'BSIC04.a-3C'!E47</f>
        <v>222</v>
      </c>
      <c r="F41" s="258">
        <f>'ANAS 2015'!E18</f>
        <v>0.4</v>
      </c>
      <c r="G41" s="259">
        <f t="shared" ref="G41:G44" si="0">E41/$G$15</f>
        <v>222</v>
      </c>
      <c r="H41" s="260">
        <f t="shared" ref="H41:H44" si="1">G41*F41</f>
        <v>88.800000000000011</v>
      </c>
      <c r="J41" s="45"/>
    </row>
    <row r="42" spans="2:10" ht="153" x14ac:dyDescent="0.25">
      <c r="B42" s="225" t="str">
        <f>'ANAS 2015'!B20</f>
        <v xml:space="preserve">SIC.04.04.001 </v>
      </c>
      <c r="C42" s="257" t="str">
        <f>'ANAS 2015'!C20</f>
        <v xml:space="preserve">LAMPEGGIANTE DA CANTIERE A LED 
di colore giallo o rosso, con alimentazione a batterie, emissione luminosa a 360°, fornito e posto in opera.
Sono compresi:
  -l'uso per la durata della fase che prevede il lampeggiante al fine di assicurare un ordinata gestione del cantiere garantendo meglio la sicurezza dei lavoratori;
 - la manutenzione per tutto il periodo della fase di lavoro al fine di garantirne la funzionalità e l'efficienza;
 - l'allontanamento a fine fase di lavoro.
È inoltre compreso quanto altro occorre per l'utilizzo temporaneo del lampeggiante.
Misurate per ogni giorno di uso, per la durata della fase di lavoro, al fine di garantire la sicurezza dei lavoratori </v>
      </c>
      <c r="D42" s="239" t="str">
        <f>'ANAS 2015'!D20</f>
        <v xml:space="preserve">cad </v>
      </c>
      <c r="E42" s="240">
        <f>'BSIC04.a-3C'!E43</f>
        <v>24</v>
      </c>
      <c r="F42" s="245">
        <f>'ANAS 2015'!E20</f>
        <v>0.85</v>
      </c>
      <c r="G42" s="242">
        <f>E42/$G$15</f>
        <v>24</v>
      </c>
      <c r="H42" s="243">
        <f>G42*F42</f>
        <v>20.399999999999999</v>
      </c>
      <c r="J42" s="45"/>
    </row>
    <row r="43" spans="2:10" ht="153" x14ac:dyDescent="0.25">
      <c r="B43" s="225" t="str">
        <f>'ANAS 2015'!B19</f>
        <v xml:space="preserve">SIC.04.03.015 </v>
      </c>
      <c r="C43" s="257" t="str">
        <f>'ANAS 2015'!C19</f>
        <v>SACCHETTI DI ZAVORRA 
per cartelli stradali, forniti e posti in opera.
Sono compresi:
 - l'uso per la durata della fase che prevede il sacchetto di zavorra al fine di assicurare un ordinata gestione del cantiere garantendo meglio la sicurezza dei lavoratori;
 - la manutenzione per tutto il periodo della fase di lavoro al fine di garantirne la funzionalità e l'efficienza;
 - l'accatastamento e l'allontanamento a fine fase di lavoro.
Dimensioni standard: cm 60 x 40, capienza Kg. 25,00.
È inoltre compreso quanto altro occorre per l'utilizzo temporaneo dei sacchetti.
Misurati per ogni giorno di uso, per la durata della fase di lavoro al fine di garantire la sicurezza dei lavoratori.</v>
      </c>
      <c r="D43" s="239" t="str">
        <f>'ANAS 2015'!D19</f>
        <v xml:space="preserve">cad </v>
      </c>
      <c r="E43" s="240">
        <f>'BSIC04.a-3C'!E48</f>
        <v>36</v>
      </c>
      <c r="F43" s="240">
        <f>'ANAS 2015'!E19</f>
        <v>0.25</v>
      </c>
      <c r="G43" s="242">
        <f>E43/$G$15</f>
        <v>36</v>
      </c>
      <c r="H43" s="243">
        <f>G43*F43</f>
        <v>9</v>
      </c>
      <c r="J43" s="45"/>
    </row>
    <row r="44" spans="2:10" ht="25.5" x14ac:dyDescent="0.25">
      <c r="B44" s="224" t="str">
        <f>'ANALISI DI MERCATO'!B5</f>
        <v>BSIC-AM003</v>
      </c>
      <c r="C44" s="257" t="str">
        <f>'ANALISI DI MERCATO'!C5</f>
        <v>Pannello 90x90 fondo nero - 8 fari a led diam. 200 certificato, compreso di Cavalletto verticale e batterie (durata 8 ore). Compenso giornaliero.</v>
      </c>
      <c r="D44" s="239" t="str">
        <f>'ANALISI DI MERCATO'!D5</f>
        <v>giorno</v>
      </c>
      <c r="E44" s="240">
        <f>'BSIC04.a-3C'!E49</f>
        <v>2</v>
      </c>
      <c r="F44" s="240">
        <f>'ANALISI DI MERCATO'!H5</f>
        <v>37.774421333333336</v>
      </c>
      <c r="G44" s="255">
        <f t="shared" si="0"/>
        <v>2</v>
      </c>
      <c r="H44" s="256">
        <f t="shared" si="1"/>
        <v>75.548842666666673</v>
      </c>
      <c r="J44" s="45"/>
    </row>
    <row r="45" spans="2:10" ht="64.5" thickBot="1" x14ac:dyDescent="0.3">
      <c r="B45" s="225" t="str">
        <f>'ANALISI DI MERCATO'!B3</f>
        <v>BSIC-AM001</v>
      </c>
      <c r="C45" s="225" t="str">
        <f>'ANALISI DI MERCATO'!C3</f>
        <v>Carrello, raffigurante alcune figure del Codice della Strada, costituito da: rimorchio stradale (portata 750 kg) con apposito telaio fisso e basculante per il fissaggio della segnaletica, segnaletica costituita da pannello inferiore fissato in posizione verticale e pannello superiore fissato al telaio basculante , centralina elettronica per il controllo della segnaletica luminosa a 12 e a 24 V C.C..Compenso giornaliero, comprensivo del mantenimento in esercizio.</v>
      </c>
      <c r="D45" s="225" t="str">
        <f>'ANALISI DI MERCATO'!D3</f>
        <v>giorno</v>
      </c>
      <c r="E45" s="277">
        <f>'BSIC04.a-3C'!E50</f>
        <v>2</v>
      </c>
      <c r="F45" s="240">
        <f>'ANALISI DI MERCATO'!H3</f>
        <v>46.830839999999995</v>
      </c>
      <c r="G45" s="255">
        <f t="shared" ref="G45" si="2">E45/$G$15</f>
        <v>2</v>
      </c>
      <c r="H45" s="256">
        <f t="shared" ref="H45" si="3">G45*F45</f>
        <v>93.66167999999999</v>
      </c>
      <c r="J45" s="45"/>
    </row>
    <row r="46" spans="2:10" ht="15.75" thickBot="1" x14ac:dyDescent="0.3">
      <c r="B46" s="105"/>
      <c r="C46" s="56" t="s">
        <v>22</v>
      </c>
      <c r="D46" s="57"/>
      <c r="E46" s="136"/>
      <c r="F46" s="136"/>
      <c r="G46" s="60" t="s">
        <v>15</v>
      </c>
      <c r="H46" s="12">
        <f>SUM(H41:H45)</f>
        <v>287.41052266666668</v>
      </c>
    </row>
    <row r="47" spans="2:10" ht="15.75" thickBot="1" x14ac:dyDescent="0.3">
      <c r="C47" s="87"/>
      <c r="D47" s="88"/>
      <c r="E47" s="147"/>
      <c r="F47" s="147"/>
      <c r="G47" s="148"/>
      <c r="H47" s="148"/>
    </row>
    <row r="48" spans="2:10" ht="15.75" thickBot="1" x14ac:dyDescent="0.3">
      <c r="C48" s="91"/>
      <c r="D48" s="91"/>
      <c r="E48" s="91"/>
      <c r="F48" s="91" t="s">
        <v>23</v>
      </c>
      <c r="G48" s="92" t="s">
        <v>31</v>
      </c>
      <c r="H48" s="12">
        <f>H46+H38+H27</f>
        <v>287.41052266666668</v>
      </c>
    </row>
  </sheetData>
  <mergeCells count="2">
    <mergeCell ref="B2:B3"/>
    <mergeCell ref="C2:F13"/>
  </mergeCells>
  <pageMargins left="0.7" right="0.7" top="0.75" bottom="0.75" header="0.3" footer="0.3"/>
  <pageSetup paperSize="9" scale="5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B1:M56"/>
  <sheetViews>
    <sheetView view="pageBreakPreview" topLeftCell="A13" zoomScale="85" zoomScaleNormal="70" zoomScaleSheetLayoutView="85" workbookViewId="0">
      <selection activeCell="C43" sqref="C43"/>
    </sheetView>
  </sheetViews>
  <sheetFormatPr defaultRowHeight="15" x14ac:dyDescent="0.25"/>
  <cols>
    <col min="1" max="1" width="3.7109375" style="284" customWidth="1"/>
    <col min="2" max="2" width="15.7109375" style="101" customWidth="1"/>
    <col min="3" max="3" width="80.7109375" style="284" customWidth="1"/>
    <col min="4" max="4" width="8.7109375" style="6" customWidth="1"/>
    <col min="5" max="5" width="8.7109375" style="5" customWidth="1"/>
    <col min="6" max="8" width="10.7109375" style="5" customWidth="1"/>
    <col min="9" max="9" width="3.7109375" style="284" customWidth="1"/>
    <col min="10" max="257" width="9.140625" style="284"/>
    <col min="258" max="258" width="13.7109375" style="284" customWidth="1"/>
    <col min="259" max="259" width="42.7109375" style="284" customWidth="1"/>
    <col min="260" max="261" width="8.7109375" style="284" customWidth="1"/>
    <col min="262" max="264" width="10.7109375" style="284" customWidth="1"/>
    <col min="265" max="265" width="3.7109375" style="284" customWidth="1"/>
    <col min="266" max="513" width="9.140625" style="284"/>
    <col min="514" max="514" width="13.7109375" style="284" customWidth="1"/>
    <col min="515" max="515" width="42.7109375" style="284" customWidth="1"/>
    <col min="516" max="517" width="8.7109375" style="284" customWidth="1"/>
    <col min="518" max="520" width="10.7109375" style="284" customWidth="1"/>
    <col min="521" max="521" width="3.7109375" style="284" customWidth="1"/>
    <col min="522" max="769" width="9.140625" style="284"/>
    <col min="770" max="770" width="13.7109375" style="284" customWidth="1"/>
    <col min="771" max="771" width="42.7109375" style="284" customWidth="1"/>
    <col min="772" max="773" width="8.7109375" style="284" customWidth="1"/>
    <col min="774" max="776" width="10.7109375" style="284" customWidth="1"/>
    <col min="777" max="777" width="3.7109375" style="284" customWidth="1"/>
    <col min="778" max="1025" width="9.140625" style="284"/>
    <col min="1026" max="1026" width="13.7109375" style="284" customWidth="1"/>
    <col min="1027" max="1027" width="42.7109375" style="284" customWidth="1"/>
    <col min="1028" max="1029" width="8.7109375" style="284" customWidth="1"/>
    <col min="1030" max="1032" width="10.7109375" style="284" customWidth="1"/>
    <col min="1033" max="1033" width="3.7109375" style="284" customWidth="1"/>
    <col min="1034" max="1281" width="9.140625" style="284"/>
    <col min="1282" max="1282" width="13.7109375" style="284" customWidth="1"/>
    <col min="1283" max="1283" width="42.7109375" style="284" customWidth="1"/>
    <col min="1284" max="1285" width="8.7109375" style="284" customWidth="1"/>
    <col min="1286" max="1288" width="10.7109375" style="284" customWidth="1"/>
    <col min="1289" max="1289" width="3.7109375" style="284" customWidth="1"/>
    <col min="1290" max="1537" width="9.140625" style="284"/>
    <col min="1538" max="1538" width="13.7109375" style="284" customWidth="1"/>
    <col min="1539" max="1539" width="42.7109375" style="284" customWidth="1"/>
    <col min="1540" max="1541" width="8.7109375" style="284" customWidth="1"/>
    <col min="1542" max="1544" width="10.7109375" style="284" customWidth="1"/>
    <col min="1545" max="1545" width="3.7109375" style="284" customWidth="1"/>
    <col min="1546" max="1793" width="9.140625" style="284"/>
    <col min="1794" max="1794" width="13.7109375" style="284" customWidth="1"/>
    <col min="1795" max="1795" width="42.7109375" style="284" customWidth="1"/>
    <col min="1796" max="1797" width="8.7109375" style="284" customWidth="1"/>
    <col min="1798" max="1800" width="10.7109375" style="284" customWidth="1"/>
    <col min="1801" max="1801" width="3.7109375" style="284" customWidth="1"/>
    <col min="1802" max="2049" width="9.140625" style="284"/>
    <col min="2050" max="2050" width="13.7109375" style="284" customWidth="1"/>
    <col min="2051" max="2051" width="42.7109375" style="284" customWidth="1"/>
    <col min="2052" max="2053" width="8.7109375" style="284" customWidth="1"/>
    <col min="2054" max="2056" width="10.7109375" style="284" customWidth="1"/>
    <col min="2057" max="2057" width="3.7109375" style="284" customWidth="1"/>
    <col min="2058" max="2305" width="9.140625" style="284"/>
    <col min="2306" max="2306" width="13.7109375" style="284" customWidth="1"/>
    <col min="2307" max="2307" width="42.7109375" style="284" customWidth="1"/>
    <col min="2308" max="2309" width="8.7109375" style="284" customWidth="1"/>
    <col min="2310" max="2312" width="10.7109375" style="284" customWidth="1"/>
    <col min="2313" max="2313" width="3.7109375" style="284" customWidth="1"/>
    <col min="2314" max="2561" width="9.140625" style="284"/>
    <col min="2562" max="2562" width="13.7109375" style="284" customWidth="1"/>
    <col min="2563" max="2563" width="42.7109375" style="284" customWidth="1"/>
    <col min="2564" max="2565" width="8.7109375" style="284" customWidth="1"/>
    <col min="2566" max="2568" width="10.7109375" style="284" customWidth="1"/>
    <col min="2569" max="2569" width="3.7109375" style="284" customWidth="1"/>
    <col min="2570" max="2817" width="9.140625" style="284"/>
    <col min="2818" max="2818" width="13.7109375" style="284" customWidth="1"/>
    <col min="2819" max="2819" width="42.7109375" style="284" customWidth="1"/>
    <col min="2820" max="2821" width="8.7109375" style="284" customWidth="1"/>
    <col min="2822" max="2824" width="10.7109375" style="284" customWidth="1"/>
    <col min="2825" max="2825" width="3.7109375" style="284" customWidth="1"/>
    <col min="2826" max="3073" width="9.140625" style="284"/>
    <col min="3074" max="3074" width="13.7109375" style="284" customWidth="1"/>
    <col min="3075" max="3075" width="42.7109375" style="284" customWidth="1"/>
    <col min="3076" max="3077" width="8.7109375" style="284" customWidth="1"/>
    <col min="3078" max="3080" width="10.7109375" style="284" customWidth="1"/>
    <col min="3081" max="3081" width="3.7109375" style="284" customWidth="1"/>
    <col min="3082" max="3329" width="9.140625" style="284"/>
    <col min="3330" max="3330" width="13.7109375" style="284" customWidth="1"/>
    <col min="3331" max="3331" width="42.7109375" style="284" customWidth="1"/>
    <col min="3332" max="3333" width="8.7109375" style="284" customWidth="1"/>
    <col min="3334" max="3336" width="10.7109375" style="284" customWidth="1"/>
    <col min="3337" max="3337" width="3.7109375" style="284" customWidth="1"/>
    <col min="3338" max="3585" width="9.140625" style="284"/>
    <col min="3586" max="3586" width="13.7109375" style="284" customWidth="1"/>
    <col min="3587" max="3587" width="42.7109375" style="284" customWidth="1"/>
    <col min="3588" max="3589" width="8.7109375" style="284" customWidth="1"/>
    <col min="3590" max="3592" width="10.7109375" style="284" customWidth="1"/>
    <col min="3593" max="3593" width="3.7109375" style="284" customWidth="1"/>
    <col min="3594" max="3841" width="9.140625" style="284"/>
    <col min="3842" max="3842" width="13.7109375" style="284" customWidth="1"/>
    <col min="3843" max="3843" width="42.7109375" style="284" customWidth="1"/>
    <col min="3844" max="3845" width="8.7109375" style="284" customWidth="1"/>
    <col min="3846" max="3848" width="10.7109375" style="284" customWidth="1"/>
    <col min="3849" max="3849" width="3.7109375" style="284" customWidth="1"/>
    <col min="3850" max="4097" width="9.140625" style="284"/>
    <col min="4098" max="4098" width="13.7109375" style="284" customWidth="1"/>
    <col min="4099" max="4099" width="42.7109375" style="284" customWidth="1"/>
    <col min="4100" max="4101" width="8.7109375" style="284" customWidth="1"/>
    <col min="4102" max="4104" width="10.7109375" style="284" customWidth="1"/>
    <col min="4105" max="4105" width="3.7109375" style="284" customWidth="1"/>
    <col min="4106" max="4353" width="9.140625" style="284"/>
    <col min="4354" max="4354" width="13.7109375" style="284" customWidth="1"/>
    <col min="4355" max="4355" width="42.7109375" style="284" customWidth="1"/>
    <col min="4356" max="4357" width="8.7109375" style="284" customWidth="1"/>
    <col min="4358" max="4360" width="10.7109375" style="284" customWidth="1"/>
    <col min="4361" max="4361" width="3.7109375" style="284" customWidth="1"/>
    <col min="4362" max="4609" width="9.140625" style="284"/>
    <col min="4610" max="4610" width="13.7109375" style="284" customWidth="1"/>
    <col min="4611" max="4611" width="42.7109375" style="284" customWidth="1"/>
    <col min="4612" max="4613" width="8.7109375" style="284" customWidth="1"/>
    <col min="4614" max="4616" width="10.7109375" style="284" customWidth="1"/>
    <col min="4617" max="4617" width="3.7109375" style="284" customWidth="1"/>
    <col min="4618" max="4865" width="9.140625" style="284"/>
    <col min="4866" max="4866" width="13.7109375" style="284" customWidth="1"/>
    <col min="4867" max="4867" width="42.7109375" style="284" customWidth="1"/>
    <col min="4868" max="4869" width="8.7109375" style="284" customWidth="1"/>
    <col min="4870" max="4872" width="10.7109375" style="284" customWidth="1"/>
    <col min="4873" max="4873" width="3.7109375" style="284" customWidth="1"/>
    <col min="4874" max="5121" width="9.140625" style="284"/>
    <col min="5122" max="5122" width="13.7109375" style="284" customWidth="1"/>
    <col min="5123" max="5123" width="42.7109375" style="284" customWidth="1"/>
    <col min="5124" max="5125" width="8.7109375" style="284" customWidth="1"/>
    <col min="5126" max="5128" width="10.7109375" style="284" customWidth="1"/>
    <col min="5129" max="5129" width="3.7109375" style="284" customWidth="1"/>
    <col min="5130" max="5377" width="9.140625" style="284"/>
    <col min="5378" max="5378" width="13.7109375" style="284" customWidth="1"/>
    <col min="5379" max="5379" width="42.7109375" style="284" customWidth="1"/>
    <col min="5380" max="5381" width="8.7109375" style="284" customWidth="1"/>
    <col min="5382" max="5384" width="10.7109375" style="284" customWidth="1"/>
    <col min="5385" max="5385" width="3.7109375" style="284" customWidth="1"/>
    <col min="5386" max="5633" width="9.140625" style="284"/>
    <col min="5634" max="5634" width="13.7109375" style="284" customWidth="1"/>
    <col min="5635" max="5635" width="42.7109375" style="284" customWidth="1"/>
    <col min="5636" max="5637" width="8.7109375" style="284" customWidth="1"/>
    <col min="5638" max="5640" width="10.7109375" style="284" customWidth="1"/>
    <col min="5641" max="5641" width="3.7109375" style="284" customWidth="1"/>
    <col min="5642" max="5889" width="9.140625" style="284"/>
    <col min="5890" max="5890" width="13.7109375" style="284" customWidth="1"/>
    <col min="5891" max="5891" width="42.7109375" style="284" customWidth="1"/>
    <col min="5892" max="5893" width="8.7109375" style="284" customWidth="1"/>
    <col min="5894" max="5896" width="10.7109375" style="284" customWidth="1"/>
    <col min="5897" max="5897" width="3.7109375" style="284" customWidth="1"/>
    <col min="5898" max="6145" width="9.140625" style="284"/>
    <col min="6146" max="6146" width="13.7109375" style="284" customWidth="1"/>
    <col min="6147" max="6147" width="42.7109375" style="284" customWidth="1"/>
    <col min="6148" max="6149" width="8.7109375" style="284" customWidth="1"/>
    <col min="6150" max="6152" width="10.7109375" style="284" customWidth="1"/>
    <col min="6153" max="6153" width="3.7109375" style="284" customWidth="1"/>
    <col min="6154" max="6401" width="9.140625" style="284"/>
    <col min="6402" max="6402" width="13.7109375" style="284" customWidth="1"/>
    <col min="6403" max="6403" width="42.7109375" style="284" customWidth="1"/>
    <col min="6404" max="6405" width="8.7109375" style="284" customWidth="1"/>
    <col min="6406" max="6408" width="10.7109375" style="284" customWidth="1"/>
    <col min="6409" max="6409" width="3.7109375" style="284" customWidth="1"/>
    <col min="6410" max="6657" width="9.140625" style="284"/>
    <col min="6658" max="6658" width="13.7109375" style="284" customWidth="1"/>
    <col min="6659" max="6659" width="42.7109375" style="284" customWidth="1"/>
    <col min="6660" max="6661" width="8.7109375" style="284" customWidth="1"/>
    <col min="6662" max="6664" width="10.7109375" style="284" customWidth="1"/>
    <col min="6665" max="6665" width="3.7109375" style="284" customWidth="1"/>
    <col min="6666" max="6913" width="9.140625" style="284"/>
    <col min="6914" max="6914" width="13.7109375" style="284" customWidth="1"/>
    <col min="6915" max="6915" width="42.7109375" style="284" customWidth="1"/>
    <col min="6916" max="6917" width="8.7109375" style="284" customWidth="1"/>
    <col min="6918" max="6920" width="10.7109375" style="284" customWidth="1"/>
    <col min="6921" max="6921" width="3.7109375" style="284" customWidth="1"/>
    <col min="6922" max="7169" width="9.140625" style="284"/>
    <col min="7170" max="7170" width="13.7109375" style="284" customWidth="1"/>
    <col min="7171" max="7171" width="42.7109375" style="284" customWidth="1"/>
    <col min="7172" max="7173" width="8.7109375" style="284" customWidth="1"/>
    <col min="7174" max="7176" width="10.7109375" style="284" customWidth="1"/>
    <col min="7177" max="7177" width="3.7109375" style="284" customWidth="1"/>
    <col min="7178" max="7425" width="9.140625" style="284"/>
    <col min="7426" max="7426" width="13.7109375" style="284" customWidth="1"/>
    <col min="7427" max="7427" width="42.7109375" style="284" customWidth="1"/>
    <col min="7428" max="7429" width="8.7109375" style="284" customWidth="1"/>
    <col min="7430" max="7432" width="10.7109375" style="284" customWidth="1"/>
    <col min="7433" max="7433" width="3.7109375" style="284" customWidth="1"/>
    <col min="7434" max="7681" width="9.140625" style="284"/>
    <col min="7682" max="7682" width="13.7109375" style="284" customWidth="1"/>
    <col min="7683" max="7683" width="42.7109375" style="284" customWidth="1"/>
    <col min="7684" max="7685" width="8.7109375" style="284" customWidth="1"/>
    <col min="7686" max="7688" width="10.7109375" style="284" customWidth="1"/>
    <col min="7689" max="7689" width="3.7109375" style="284" customWidth="1"/>
    <col min="7690" max="7937" width="9.140625" style="284"/>
    <col min="7938" max="7938" width="13.7109375" style="284" customWidth="1"/>
    <col min="7939" max="7939" width="42.7109375" style="284" customWidth="1"/>
    <col min="7940" max="7941" width="8.7109375" style="284" customWidth="1"/>
    <col min="7942" max="7944" width="10.7109375" style="284" customWidth="1"/>
    <col min="7945" max="7945" width="3.7109375" style="284" customWidth="1"/>
    <col min="7946" max="8193" width="9.140625" style="284"/>
    <col min="8194" max="8194" width="13.7109375" style="284" customWidth="1"/>
    <col min="8195" max="8195" width="42.7109375" style="284" customWidth="1"/>
    <col min="8196" max="8197" width="8.7109375" style="284" customWidth="1"/>
    <col min="8198" max="8200" width="10.7109375" style="284" customWidth="1"/>
    <col min="8201" max="8201" width="3.7109375" style="284" customWidth="1"/>
    <col min="8202" max="8449" width="9.140625" style="284"/>
    <col min="8450" max="8450" width="13.7109375" style="284" customWidth="1"/>
    <col min="8451" max="8451" width="42.7109375" style="284" customWidth="1"/>
    <col min="8452" max="8453" width="8.7109375" style="284" customWidth="1"/>
    <col min="8454" max="8456" width="10.7109375" style="284" customWidth="1"/>
    <col min="8457" max="8457" width="3.7109375" style="284" customWidth="1"/>
    <col min="8458" max="8705" width="9.140625" style="284"/>
    <col min="8706" max="8706" width="13.7109375" style="284" customWidth="1"/>
    <col min="8707" max="8707" width="42.7109375" style="284" customWidth="1"/>
    <col min="8708" max="8709" width="8.7109375" style="284" customWidth="1"/>
    <col min="8710" max="8712" width="10.7109375" style="284" customWidth="1"/>
    <col min="8713" max="8713" width="3.7109375" style="284" customWidth="1"/>
    <col min="8714" max="8961" width="9.140625" style="284"/>
    <col min="8962" max="8962" width="13.7109375" style="284" customWidth="1"/>
    <col min="8963" max="8963" width="42.7109375" style="284" customWidth="1"/>
    <col min="8964" max="8965" width="8.7109375" style="284" customWidth="1"/>
    <col min="8966" max="8968" width="10.7109375" style="284" customWidth="1"/>
    <col min="8969" max="8969" width="3.7109375" style="284" customWidth="1"/>
    <col min="8970" max="9217" width="9.140625" style="284"/>
    <col min="9218" max="9218" width="13.7109375" style="284" customWidth="1"/>
    <col min="9219" max="9219" width="42.7109375" style="284" customWidth="1"/>
    <col min="9220" max="9221" width="8.7109375" style="284" customWidth="1"/>
    <col min="9222" max="9224" width="10.7109375" style="284" customWidth="1"/>
    <col min="9225" max="9225" width="3.7109375" style="284" customWidth="1"/>
    <col min="9226" max="9473" width="9.140625" style="284"/>
    <col min="9474" max="9474" width="13.7109375" style="284" customWidth="1"/>
    <col min="9475" max="9475" width="42.7109375" style="284" customWidth="1"/>
    <col min="9476" max="9477" width="8.7109375" style="284" customWidth="1"/>
    <col min="9478" max="9480" width="10.7109375" style="284" customWidth="1"/>
    <col min="9481" max="9481" width="3.7109375" style="284" customWidth="1"/>
    <col min="9482" max="9729" width="9.140625" style="284"/>
    <col min="9730" max="9730" width="13.7109375" style="284" customWidth="1"/>
    <col min="9731" max="9731" width="42.7109375" style="284" customWidth="1"/>
    <col min="9732" max="9733" width="8.7109375" style="284" customWidth="1"/>
    <col min="9734" max="9736" width="10.7109375" style="284" customWidth="1"/>
    <col min="9737" max="9737" width="3.7109375" style="284" customWidth="1"/>
    <col min="9738" max="9985" width="9.140625" style="284"/>
    <col min="9986" max="9986" width="13.7109375" style="284" customWidth="1"/>
    <col min="9987" max="9987" width="42.7109375" style="284" customWidth="1"/>
    <col min="9988" max="9989" width="8.7109375" style="284" customWidth="1"/>
    <col min="9990" max="9992" width="10.7109375" style="284" customWidth="1"/>
    <col min="9993" max="9993" width="3.7109375" style="284" customWidth="1"/>
    <col min="9994" max="10241" width="9.140625" style="284"/>
    <col min="10242" max="10242" width="13.7109375" style="284" customWidth="1"/>
    <col min="10243" max="10243" width="42.7109375" style="284" customWidth="1"/>
    <col min="10244" max="10245" width="8.7109375" style="284" customWidth="1"/>
    <col min="10246" max="10248" width="10.7109375" style="284" customWidth="1"/>
    <col min="10249" max="10249" width="3.7109375" style="284" customWidth="1"/>
    <col min="10250" max="10497" width="9.140625" style="284"/>
    <col min="10498" max="10498" width="13.7109375" style="284" customWidth="1"/>
    <col min="10499" max="10499" width="42.7109375" style="284" customWidth="1"/>
    <col min="10500" max="10501" width="8.7109375" style="284" customWidth="1"/>
    <col min="10502" max="10504" width="10.7109375" style="284" customWidth="1"/>
    <col min="10505" max="10505" width="3.7109375" style="284" customWidth="1"/>
    <col min="10506" max="10753" width="9.140625" style="284"/>
    <col min="10754" max="10754" width="13.7109375" style="284" customWidth="1"/>
    <col min="10755" max="10755" width="42.7109375" style="284" customWidth="1"/>
    <col min="10756" max="10757" width="8.7109375" style="284" customWidth="1"/>
    <col min="10758" max="10760" width="10.7109375" style="284" customWidth="1"/>
    <col min="10761" max="10761" width="3.7109375" style="284" customWidth="1"/>
    <col min="10762" max="11009" width="9.140625" style="284"/>
    <col min="11010" max="11010" width="13.7109375" style="284" customWidth="1"/>
    <col min="11011" max="11011" width="42.7109375" style="284" customWidth="1"/>
    <col min="11012" max="11013" width="8.7109375" style="284" customWidth="1"/>
    <col min="11014" max="11016" width="10.7109375" style="284" customWidth="1"/>
    <col min="11017" max="11017" width="3.7109375" style="284" customWidth="1"/>
    <col min="11018" max="11265" width="9.140625" style="284"/>
    <col min="11266" max="11266" width="13.7109375" style="284" customWidth="1"/>
    <col min="11267" max="11267" width="42.7109375" style="284" customWidth="1"/>
    <col min="11268" max="11269" width="8.7109375" style="284" customWidth="1"/>
    <col min="11270" max="11272" width="10.7109375" style="284" customWidth="1"/>
    <col min="11273" max="11273" width="3.7109375" style="284" customWidth="1"/>
    <col min="11274" max="11521" width="9.140625" style="284"/>
    <col min="11522" max="11522" width="13.7109375" style="284" customWidth="1"/>
    <col min="11523" max="11523" width="42.7109375" style="284" customWidth="1"/>
    <col min="11524" max="11525" width="8.7109375" style="284" customWidth="1"/>
    <col min="11526" max="11528" width="10.7109375" style="284" customWidth="1"/>
    <col min="11529" max="11529" width="3.7109375" style="284" customWidth="1"/>
    <col min="11530" max="11777" width="9.140625" style="284"/>
    <col min="11778" max="11778" width="13.7109375" style="284" customWidth="1"/>
    <col min="11779" max="11779" width="42.7109375" style="284" customWidth="1"/>
    <col min="11780" max="11781" width="8.7109375" style="284" customWidth="1"/>
    <col min="11782" max="11784" width="10.7109375" style="284" customWidth="1"/>
    <col min="11785" max="11785" width="3.7109375" style="284" customWidth="1"/>
    <col min="11786" max="12033" width="9.140625" style="284"/>
    <col min="12034" max="12034" width="13.7109375" style="284" customWidth="1"/>
    <col min="12035" max="12035" width="42.7109375" style="284" customWidth="1"/>
    <col min="12036" max="12037" width="8.7109375" style="284" customWidth="1"/>
    <col min="12038" max="12040" width="10.7109375" style="284" customWidth="1"/>
    <col min="12041" max="12041" width="3.7109375" style="284" customWidth="1"/>
    <col min="12042" max="12289" width="9.140625" style="284"/>
    <col min="12290" max="12290" width="13.7109375" style="284" customWidth="1"/>
    <col min="12291" max="12291" width="42.7109375" style="284" customWidth="1"/>
    <col min="12292" max="12293" width="8.7109375" style="284" customWidth="1"/>
    <col min="12294" max="12296" width="10.7109375" style="284" customWidth="1"/>
    <col min="12297" max="12297" width="3.7109375" style="284" customWidth="1"/>
    <col min="12298" max="12545" width="9.140625" style="284"/>
    <col min="12546" max="12546" width="13.7109375" style="284" customWidth="1"/>
    <col min="12547" max="12547" width="42.7109375" style="284" customWidth="1"/>
    <col min="12548" max="12549" width="8.7109375" style="284" customWidth="1"/>
    <col min="12550" max="12552" width="10.7109375" style="284" customWidth="1"/>
    <col min="12553" max="12553" width="3.7109375" style="284" customWidth="1"/>
    <col min="12554" max="12801" width="9.140625" style="284"/>
    <col min="12802" max="12802" width="13.7109375" style="284" customWidth="1"/>
    <col min="12803" max="12803" width="42.7109375" style="284" customWidth="1"/>
    <col min="12804" max="12805" width="8.7109375" style="284" customWidth="1"/>
    <col min="12806" max="12808" width="10.7109375" style="284" customWidth="1"/>
    <col min="12809" max="12809" width="3.7109375" style="284" customWidth="1"/>
    <col min="12810" max="13057" width="9.140625" style="284"/>
    <col min="13058" max="13058" width="13.7109375" style="284" customWidth="1"/>
    <col min="13059" max="13059" width="42.7109375" style="284" customWidth="1"/>
    <col min="13060" max="13061" width="8.7109375" style="284" customWidth="1"/>
    <col min="13062" max="13064" width="10.7109375" style="284" customWidth="1"/>
    <col min="13065" max="13065" width="3.7109375" style="284" customWidth="1"/>
    <col min="13066" max="13313" width="9.140625" style="284"/>
    <col min="13314" max="13314" width="13.7109375" style="284" customWidth="1"/>
    <col min="13315" max="13315" width="42.7109375" style="284" customWidth="1"/>
    <col min="13316" max="13317" width="8.7109375" style="284" customWidth="1"/>
    <col min="13318" max="13320" width="10.7109375" style="284" customWidth="1"/>
    <col min="13321" max="13321" width="3.7109375" style="284" customWidth="1"/>
    <col min="13322" max="13569" width="9.140625" style="284"/>
    <col min="13570" max="13570" width="13.7109375" style="284" customWidth="1"/>
    <col min="13571" max="13571" width="42.7109375" style="284" customWidth="1"/>
    <col min="13572" max="13573" width="8.7109375" style="284" customWidth="1"/>
    <col min="13574" max="13576" width="10.7109375" style="284" customWidth="1"/>
    <col min="13577" max="13577" width="3.7109375" style="284" customWidth="1"/>
    <col min="13578" max="13825" width="9.140625" style="284"/>
    <col min="13826" max="13826" width="13.7109375" style="284" customWidth="1"/>
    <col min="13827" max="13827" width="42.7109375" style="284" customWidth="1"/>
    <col min="13828" max="13829" width="8.7109375" style="284" customWidth="1"/>
    <col min="13830" max="13832" width="10.7109375" style="284" customWidth="1"/>
    <col min="13833" max="13833" width="3.7109375" style="284" customWidth="1"/>
    <col min="13834" max="14081" width="9.140625" style="284"/>
    <col min="14082" max="14082" width="13.7109375" style="284" customWidth="1"/>
    <col min="14083" max="14083" width="42.7109375" style="284" customWidth="1"/>
    <col min="14084" max="14085" width="8.7109375" style="284" customWidth="1"/>
    <col min="14086" max="14088" width="10.7109375" style="284" customWidth="1"/>
    <col min="14089" max="14089" width="3.7109375" style="284" customWidth="1"/>
    <col min="14090" max="14337" width="9.140625" style="284"/>
    <col min="14338" max="14338" width="13.7109375" style="284" customWidth="1"/>
    <col min="14339" max="14339" width="42.7109375" style="284" customWidth="1"/>
    <col min="14340" max="14341" width="8.7109375" style="284" customWidth="1"/>
    <col min="14342" max="14344" width="10.7109375" style="284" customWidth="1"/>
    <col min="14345" max="14345" width="3.7109375" style="284" customWidth="1"/>
    <col min="14346" max="14593" width="9.140625" style="284"/>
    <col min="14594" max="14594" width="13.7109375" style="284" customWidth="1"/>
    <col min="14595" max="14595" width="42.7109375" style="284" customWidth="1"/>
    <col min="14596" max="14597" width="8.7109375" style="284" customWidth="1"/>
    <col min="14598" max="14600" width="10.7109375" style="284" customWidth="1"/>
    <col min="14601" max="14601" width="3.7109375" style="284" customWidth="1"/>
    <col min="14602" max="14849" width="9.140625" style="284"/>
    <col min="14850" max="14850" width="13.7109375" style="284" customWidth="1"/>
    <col min="14851" max="14851" width="42.7109375" style="284" customWidth="1"/>
    <col min="14852" max="14853" width="8.7109375" style="284" customWidth="1"/>
    <col min="14854" max="14856" width="10.7109375" style="284" customWidth="1"/>
    <col min="14857" max="14857" width="3.7109375" style="284" customWidth="1"/>
    <col min="14858" max="15105" width="9.140625" style="284"/>
    <col min="15106" max="15106" width="13.7109375" style="284" customWidth="1"/>
    <col min="15107" max="15107" width="42.7109375" style="284" customWidth="1"/>
    <col min="15108" max="15109" width="8.7109375" style="284" customWidth="1"/>
    <col min="15110" max="15112" width="10.7109375" style="284" customWidth="1"/>
    <col min="15113" max="15113" width="3.7109375" style="284" customWidth="1"/>
    <col min="15114" max="15361" width="9.140625" style="284"/>
    <col min="15362" max="15362" width="13.7109375" style="284" customWidth="1"/>
    <col min="15363" max="15363" width="42.7109375" style="284" customWidth="1"/>
    <col min="15364" max="15365" width="8.7109375" style="284" customWidth="1"/>
    <col min="15366" max="15368" width="10.7109375" style="284" customWidth="1"/>
    <col min="15369" max="15369" width="3.7109375" style="284" customWidth="1"/>
    <col min="15370" max="15617" width="9.140625" style="284"/>
    <col min="15618" max="15618" width="13.7109375" style="284" customWidth="1"/>
    <col min="15619" max="15619" width="42.7109375" style="284" customWidth="1"/>
    <col min="15620" max="15621" width="8.7109375" style="284" customWidth="1"/>
    <col min="15622" max="15624" width="10.7109375" style="284" customWidth="1"/>
    <col min="15625" max="15625" width="3.7109375" style="284" customWidth="1"/>
    <col min="15626" max="15873" width="9.140625" style="284"/>
    <col min="15874" max="15874" width="13.7109375" style="284" customWidth="1"/>
    <col min="15875" max="15875" width="42.7109375" style="284" customWidth="1"/>
    <col min="15876" max="15877" width="8.7109375" style="284" customWidth="1"/>
    <col min="15878" max="15880" width="10.7109375" style="284" customWidth="1"/>
    <col min="15881" max="15881" width="3.7109375" style="284" customWidth="1"/>
    <col min="15882" max="16129" width="9.140625" style="284"/>
    <col min="16130" max="16130" width="13.7109375" style="284" customWidth="1"/>
    <col min="16131" max="16131" width="42.7109375" style="284" customWidth="1"/>
    <col min="16132" max="16133" width="8.7109375" style="284" customWidth="1"/>
    <col min="16134" max="16136" width="10.7109375" style="284" customWidth="1"/>
    <col min="16137" max="16137" width="3.7109375" style="284" customWidth="1"/>
    <col min="16138" max="16384" width="9.140625" style="284"/>
  </cols>
  <sheetData>
    <row r="1" spans="2:12" ht="15.75" thickBot="1" x14ac:dyDescent="0.3">
      <c r="C1" s="3"/>
      <c r="D1" s="4"/>
    </row>
    <row r="2" spans="2:12" ht="15" customHeight="1" x14ac:dyDescent="0.25">
      <c r="B2" s="376" t="s">
        <v>188</v>
      </c>
      <c r="C2" s="366" t="s">
        <v>298</v>
      </c>
      <c r="D2" s="378"/>
      <c r="E2" s="378"/>
      <c r="F2" s="379"/>
      <c r="L2" s="101"/>
    </row>
    <row r="3" spans="2:12" ht="15.75" customHeight="1" thickBot="1" x14ac:dyDescent="0.3">
      <c r="B3" s="377"/>
      <c r="C3" s="380"/>
      <c r="D3" s="381"/>
      <c r="E3" s="381"/>
      <c r="F3" s="382"/>
    </row>
    <row r="4" spans="2:12" x14ac:dyDescent="0.25">
      <c r="C4" s="380"/>
      <c r="D4" s="381"/>
      <c r="E4" s="381"/>
      <c r="F4" s="382"/>
    </row>
    <row r="5" spans="2:12" x14ac:dyDescent="0.25">
      <c r="C5" s="380"/>
      <c r="D5" s="381"/>
      <c r="E5" s="381"/>
      <c r="F5" s="382"/>
    </row>
    <row r="6" spans="2:12" x14ac:dyDescent="0.25">
      <c r="C6" s="380"/>
      <c r="D6" s="381"/>
      <c r="E6" s="381"/>
      <c r="F6" s="382"/>
    </row>
    <row r="7" spans="2:12" x14ac:dyDescent="0.25">
      <c r="C7" s="380"/>
      <c r="D7" s="381"/>
      <c r="E7" s="381"/>
      <c r="F7" s="382"/>
    </row>
    <row r="8" spans="2:12" x14ac:dyDescent="0.25">
      <c r="C8" s="380"/>
      <c r="D8" s="381"/>
      <c r="E8" s="381"/>
      <c r="F8" s="382"/>
    </row>
    <row r="9" spans="2:12" x14ac:dyDescent="0.25">
      <c r="C9" s="380"/>
      <c r="D9" s="381"/>
      <c r="E9" s="381"/>
      <c r="F9" s="382"/>
    </row>
    <row r="10" spans="2:12" x14ac:dyDescent="0.25">
      <c r="C10" s="380"/>
      <c r="D10" s="381"/>
      <c r="E10" s="381"/>
      <c r="F10" s="382"/>
    </row>
    <row r="11" spans="2:12" x14ac:dyDescent="0.25">
      <c r="C11" s="380"/>
      <c r="D11" s="381"/>
      <c r="E11" s="381"/>
      <c r="F11" s="382"/>
    </row>
    <row r="12" spans="2:12" x14ac:dyDescent="0.25">
      <c r="C12" s="380"/>
      <c r="D12" s="381"/>
      <c r="E12" s="381"/>
      <c r="F12" s="382"/>
    </row>
    <row r="13" spans="2:12" x14ac:dyDescent="0.25">
      <c r="C13" s="383"/>
      <c r="D13" s="384"/>
      <c r="E13" s="384"/>
      <c r="F13" s="385"/>
    </row>
    <row r="14" spans="2:12" ht="15.75" thickBot="1" x14ac:dyDescent="0.3"/>
    <row r="15" spans="2:12" s="8" customFormat="1" ht="13.5" thickBot="1" x14ac:dyDescent="0.25">
      <c r="B15" s="102"/>
      <c r="C15" s="8" t="s">
        <v>0</v>
      </c>
      <c r="D15" s="9"/>
      <c r="E15" s="10"/>
      <c r="F15" s="11" t="s">
        <v>1</v>
      </c>
      <c r="G15" s="12">
        <v>1</v>
      </c>
      <c r="H15" s="10"/>
    </row>
    <row r="16" spans="2:12" ht="15.75" thickBot="1" x14ac:dyDescent="0.3">
      <c r="C16" s="8"/>
      <c r="F16" s="11"/>
      <c r="G16" s="12"/>
    </row>
    <row r="17" spans="2:13" ht="15.75" thickBot="1" x14ac:dyDescent="0.3">
      <c r="C17" s="8"/>
      <c r="F17" s="11"/>
      <c r="G17" s="12"/>
    </row>
    <row r="18" spans="2:13" ht="15.75" thickBot="1" x14ac:dyDescent="0.3"/>
    <row r="19" spans="2:13" s="18" customFormat="1" ht="12.75" x14ac:dyDescent="0.2">
      <c r="B19" s="13" t="s">
        <v>2</v>
      </c>
      <c r="C19" s="14" t="s">
        <v>3</v>
      </c>
      <c r="D19" s="14" t="s">
        <v>4</v>
      </c>
      <c r="E19" s="15" t="s">
        <v>5</v>
      </c>
      <c r="F19" s="15" t="s">
        <v>6</v>
      </c>
      <c r="G19" s="15" t="s">
        <v>7</v>
      </c>
      <c r="H19" s="15" t="s">
        <v>8</v>
      </c>
    </row>
    <row r="20" spans="2:13" s="18" customFormat="1" ht="13.5" thickBot="1" x14ac:dyDescent="0.25">
      <c r="B20" s="19" t="s">
        <v>9</v>
      </c>
      <c r="C20" s="20"/>
      <c r="D20" s="20"/>
      <c r="E20" s="21"/>
      <c r="F20" s="21"/>
      <c r="G20" s="21"/>
      <c r="H20" s="21"/>
    </row>
    <row r="21" spans="2:13" s="18" customFormat="1" ht="13.5" thickBot="1" x14ac:dyDescent="0.25">
      <c r="B21" s="160"/>
      <c r="C21" s="25" t="s">
        <v>13</v>
      </c>
      <c r="D21" s="26"/>
      <c r="E21" s="27"/>
      <c r="F21" s="27"/>
      <c r="G21" s="27"/>
      <c r="H21" s="29"/>
    </row>
    <row r="22" spans="2:13" s="119" customFormat="1" x14ac:dyDescent="0.25">
      <c r="B22" s="149"/>
      <c r="C22" s="114"/>
      <c r="D22" s="115"/>
      <c r="E22" s="116"/>
      <c r="F22" s="116"/>
      <c r="G22" s="32"/>
      <c r="H22" s="33"/>
    </row>
    <row r="23" spans="2:13" s="119" customFormat="1" ht="51" x14ac:dyDescent="0.25">
      <c r="B23" s="224" t="str">
        <f>'ANAS 2015'!B24</f>
        <v>L.01.001.b</v>
      </c>
      <c r="C23" s="224" t="str">
        <f>'ANAS 2015'!C24</f>
        <v>NOLO DI AUTOCARRO PER LAVORO DIURNO
funzionante compreso conducente, carburante e lubrificante per prestazioni di lavoro diurno
Per ogni ora di lavoro.
DELLA PORTATA FINO DA QL 41 A 60QL</v>
      </c>
      <c r="D23" s="269" t="str">
        <f>'ANAS 2015'!D24</f>
        <v>h</v>
      </c>
      <c r="E23" s="294">
        <f>1+2*2</f>
        <v>5</v>
      </c>
      <c r="F23" s="226">
        <f>'ANAS 2015'!E24</f>
        <v>75.648979999999995</v>
      </c>
      <c r="G23" s="267">
        <f>E23/$G$15</f>
        <v>5</v>
      </c>
      <c r="H23" s="268">
        <f>G23*F23</f>
        <v>378.24489999999997</v>
      </c>
      <c r="J23" s="45"/>
      <c r="K23" s="18"/>
      <c r="L23" s="161"/>
      <c r="M23" s="161"/>
    </row>
    <row r="24" spans="2:13" ht="15.75" thickBot="1" x14ac:dyDescent="0.3">
      <c r="B24" s="110"/>
      <c r="C24" s="50"/>
      <c r="D24" s="51"/>
      <c r="E24" s="52"/>
      <c r="F24" s="52"/>
      <c r="G24" s="52"/>
      <c r="H24" s="54"/>
    </row>
    <row r="25" spans="2:13" ht="15.75" thickBot="1" x14ac:dyDescent="0.3">
      <c r="B25" s="162"/>
      <c r="C25" s="56" t="s">
        <v>14</v>
      </c>
      <c r="D25" s="57"/>
      <c r="E25" s="58"/>
      <c r="F25" s="58"/>
      <c r="G25" s="60" t="s">
        <v>15</v>
      </c>
      <c r="H25" s="12">
        <f>SUM(H22:H24)</f>
        <v>378.24489999999997</v>
      </c>
    </row>
    <row r="26" spans="2:13" ht="15.75" thickBot="1" x14ac:dyDescent="0.3">
      <c r="B26" s="162"/>
      <c r="C26" s="50"/>
      <c r="D26" s="61"/>
      <c r="E26" s="62"/>
      <c r="F26" s="62"/>
      <c r="G26" s="62"/>
      <c r="H26" s="64"/>
    </row>
    <row r="27" spans="2:13" x14ac:dyDescent="0.25">
      <c r="B27" s="261"/>
      <c r="C27" s="171" t="s">
        <v>16</v>
      </c>
      <c r="D27" s="61"/>
      <c r="E27" s="62"/>
      <c r="F27" s="62"/>
      <c r="G27" s="62"/>
      <c r="H27" s="64"/>
    </row>
    <row r="28" spans="2:13" x14ac:dyDescent="0.25">
      <c r="B28" s="262"/>
      <c r="C28" s="263"/>
      <c r="D28" s="84"/>
      <c r="E28" s="32"/>
      <c r="F28" s="32"/>
      <c r="G28" s="32"/>
      <c r="H28" s="33"/>
    </row>
    <row r="29" spans="2:13" x14ac:dyDescent="0.25">
      <c r="B29" s="264"/>
      <c r="C29" s="228" t="s">
        <v>307</v>
      </c>
      <c r="D29" s="244"/>
      <c r="E29" s="245"/>
      <c r="F29" s="245"/>
      <c r="G29" s="245"/>
      <c r="H29" s="265"/>
    </row>
    <row r="30" spans="2:13" x14ac:dyDescent="0.25">
      <c r="B30" s="224" t="str">
        <f>'ANAS 2015'!B23</f>
        <v>CE.1.05</v>
      </c>
      <c r="C30" s="266" t="str">
        <f>'ANAS 2015'!C23</f>
        <v>Guardiania (turni 8 ore)</v>
      </c>
      <c r="D30" s="244" t="str">
        <f>'ANAS 2015'!D23</f>
        <v>h</v>
      </c>
      <c r="E30" s="245">
        <f>2*1</f>
        <v>2</v>
      </c>
      <c r="F30" s="245">
        <f>'ANAS 2015'!E23</f>
        <v>23.480270000000001</v>
      </c>
      <c r="G30" s="267">
        <f>E30/$G$15</f>
        <v>2</v>
      </c>
      <c r="H30" s="268">
        <f>G30*F30</f>
        <v>46.960540000000002</v>
      </c>
    </row>
    <row r="31" spans="2:13" x14ac:dyDescent="0.25">
      <c r="B31" s="232"/>
      <c r="C31" s="266"/>
      <c r="D31" s="239"/>
      <c r="E31" s="240"/>
      <c r="F31" s="245"/>
      <c r="G31" s="267"/>
      <c r="H31" s="268"/>
    </row>
    <row r="32" spans="2:13" x14ac:dyDescent="0.25">
      <c r="B32" s="232"/>
      <c r="C32" s="229" t="s">
        <v>306</v>
      </c>
      <c r="D32" s="239"/>
      <c r="E32" s="240"/>
      <c r="F32" s="240"/>
      <c r="G32" s="240"/>
      <c r="H32" s="268"/>
    </row>
    <row r="33" spans="2:10" x14ac:dyDescent="0.25">
      <c r="B33" s="224" t="str">
        <f>'ANAS 2015'!B23</f>
        <v>CE.1.05</v>
      </c>
      <c r="C33" s="266" t="str">
        <f>'ANAS 2015'!C23</f>
        <v>Guardiania (turni 8 ore)</v>
      </c>
      <c r="D33" s="239" t="str">
        <f>'ANAS 2015'!D23</f>
        <v>h</v>
      </c>
      <c r="E33" s="240">
        <f>2*2</f>
        <v>4</v>
      </c>
      <c r="F33" s="245">
        <f>'ANAS 2015'!E23</f>
        <v>23.480270000000001</v>
      </c>
      <c r="G33" s="267">
        <f>E33/$G$15</f>
        <v>4</v>
      </c>
      <c r="H33" s="268">
        <f>G33*F33</f>
        <v>93.921080000000003</v>
      </c>
    </row>
    <row r="34" spans="2:10" ht="15.75" thickBot="1" x14ac:dyDescent="0.3">
      <c r="B34" s="224" t="str">
        <f>'ANAS 2015'!B23</f>
        <v>CE.1.05</v>
      </c>
      <c r="C34" s="266" t="str">
        <f>'ANAS 2015'!C23</f>
        <v>Guardiania (turni 8 ore)</v>
      </c>
      <c r="D34" s="239" t="str">
        <f>'ANAS 2015'!D24</f>
        <v>h</v>
      </c>
      <c r="E34" s="240">
        <f>2*2</f>
        <v>4</v>
      </c>
      <c r="F34" s="245">
        <f>'ANAS 2015'!E23</f>
        <v>23.480270000000001</v>
      </c>
      <c r="G34" s="267">
        <f>E34/$G$15</f>
        <v>4</v>
      </c>
      <c r="H34" s="268">
        <f>G34*F34</f>
        <v>93.921080000000003</v>
      </c>
    </row>
    <row r="35" spans="2:10" ht="15.75" thickBot="1" x14ac:dyDescent="0.3">
      <c r="B35" s="162"/>
      <c r="C35" s="56" t="s">
        <v>17</v>
      </c>
      <c r="D35" s="57"/>
      <c r="E35" s="58"/>
      <c r="F35" s="58"/>
      <c r="G35" s="60" t="s">
        <v>15</v>
      </c>
      <c r="H35" s="12">
        <f>SUM(H29:H34)</f>
        <v>234.80270000000002</v>
      </c>
    </row>
    <row r="36" spans="2:10" ht="15.75" thickBot="1" x14ac:dyDescent="0.3">
      <c r="B36" s="162"/>
      <c r="C36" s="50"/>
      <c r="D36" s="61"/>
      <c r="E36" s="62"/>
      <c r="F36" s="62"/>
      <c r="G36" s="62"/>
      <c r="H36" s="64"/>
    </row>
    <row r="37" spans="2:10" ht="15.75" thickBot="1" x14ac:dyDescent="0.3">
      <c r="B37" s="163"/>
      <c r="C37" s="25" t="s">
        <v>18</v>
      </c>
      <c r="D37" s="61"/>
      <c r="E37" s="62"/>
      <c r="F37" s="62"/>
      <c r="G37" s="165"/>
      <c r="H37" s="64"/>
    </row>
    <row r="38" spans="2:10" x14ac:dyDescent="0.25">
      <c r="B38" s="149"/>
      <c r="C38" s="166"/>
      <c r="D38" s="84"/>
      <c r="E38" s="32"/>
      <c r="F38" s="32"/>
      <c r="G38" s="167">
        <f>E38/$G$15</f>
        <v>0</v>
      </c>
      <c r="H38" s="33">
        <f>G38*F38</f>
        <v>0</v>
      </c>
      <c r="J38" s="45"/>
    </row>
    <row r="39" spans="2:10" x14ac:dyDescent="0.25">
      <c r="B39" s="100"/>
      <c r="C39" s="46"/>
      <c r="D39" s="78"/>
      <c r="E39" s="47"/>
      <c r="F39" s="47"/>
      <c r="G39" s="43"/>
      <c r="H39" s="44"/>
      <c r="J39" s="45"/>
    </row>
    <row r="40" spans="2:10" x14ac:dyDescent="0.25">
      <c r="B40" s="100"/>
      <c r="C40" s="46"/>
      <c r="D40" s="78"/>
      <c r="E40" s="47"/>
      <c r="F40" s="47"/>
      <c r="G40" s="43"/>
      <c r="H40" s="44"/>
      <c r="J40" s="45"/>
    </row>
    <row r="41" spans="2:10" x14ac:dyDescent="0.25">
      <c r="B41" s="100"/>
      <c r="C41" s="46"/>
      <c r="D41" s="78"/>
      <c r="E41" s="47"/>
      <c r="F41" s="47"/>
      <c r="G41" s="43"/>
      <c r="H41" s="44"/>
      <c r="J41" s="45"/>
    </row>
    <row r="42" spans="2:10" x14ac:dyDescent="0.25">
      <c r="B42" s="100"/>
      <c r="C42" s="46"/>
      <c r="D42" s="78"/>
      <c r="E42" s="47"/>
      <c r="F42" s="47"/>
      <c r="G42" s="43"/>
      <c r="H42" s="44"/>
      <c r="J42" s="45"/>
    </row>
    <row r="43" spans="2:10" x14ac:dyDescent="0.25">
      <c r="B43" s="100"/>
      <c r="C43" s="46"/>
      <c r="D43" s="78"/>
      <c r="E43" s="47"/>
      <c r="F43" s="47"/>
      <c r="G43" s="43"/>
      <c r="H43" s="44"/>
      <c r="J43" s="45"/>
    </row>
    <row r="44" spans="2:10" x14ac:dyDescent="0.25">
      <c r="B44" s="100"/>
      <c r="C44" s="46"/>
      <c r="D44" s="78"/>
      <c r="E44" s="47"/>
      <c r="F44" s="47"/>
      <c r="G44" s="43"/>
      <c r="H44" s="44"/>
      <c r="J44" s="45"/>
    </row>
    <row r="45" spans="2:10" x14ac:dyDescent="0.25">
      <c r="B45" s="100"/>
      <c r="C45" s="46"/>
      <c r="D45" s="78"/>
      <c r="E45" s="47"/>
      <c r="F45" s="47"/>
      <c r="G45" s="43"/>
      <c r="H45" s="44"/>
      <c r="J45" s="45"/>
    </row>
    <row r="46" spans="2:10" x14ac:dyDescent="0.25">
      <c r="B46" s="100"/>
      <c r="C46" s="46"/>
      <c r="D46" s="78"/>
      <c r="E46" s="47"/>
      <c r="F46" s="47"/>
      <c r="G46" s="43"/>
      <c r="H46" s="44"/>
      <c r="J46" s="45"/>
    </row>
    <row r="47" spans="2:10" x14ac:dyDescent="0.25">
      <c r="B47" s="100"/>
      <c r="C47" s="46"/>
      <c r="D47" s="78"/>
      <c r="E47" s="47"/>
      <c r="F47" s="47"/>
      <c r="G47" s="43"/>
      <c r="H47" s="44"/>
      <c r="J47" s="45"/>
    </row>
    <row r="48" spans="2:10" x14ac:dyDescent="0.25">
      <c r="B48" s="100"/>
      <c r="C48" s="46"/>
      <c r="D48" s="78"/>
      <c r="E48" s="47"/>
      <c r="F48" s="47"/>
      <c r="G48" s="43"/>
      <c r="H48" s="44"/>
      <c r="J48" s="45"/>
    </row>
    <row r="49" spans="2:10" ht="15.75" thickBot="1" x14ac:dyDescent="0.3">
      <c r="B49" s="100"/>
      <c r="C49" s="46"/>
      <c r="D49" s="78"/>
      <c r="E49" s="47"/>
      <c r="F49" s="47"/>
      <c r="G49" s="43"/>
      <c r="H49" s="44"/>
      <c r="J49" s="45"/>
    </row>
    <row r="50" spans="2:10" ht="15.75" thickBot="1" x14ac:dyDescent="0.3">
      <c r="B50" s="163"/>
      <c r="C50" s="25" t="s">
        <v>310</v>
      </c>
      <c r="D50" s="78"/>
      <c r="E50" s="47"/>
      <c r="F50" s="47"/>
      <c r="G50" s="43"/>
      <c r="H50" s="44"/>
      <c r="J50" s="45"/>
    </row>
    <row r="51" spans="2:10" ht="51" x14ac:dyDescent="0.25">
      <c r="B51" s="100"/>
      <c r="C51" s="224" t="s">
        <v>311</v>
      </c>
      <c r="D51" s="78"/>
      <c r="E51" s="47"/>
      <c r="F51" s="47"/>
      <c r="G51" s="43"/>
      <c r="H51" s="44"/>
      <c r="J51" s="45"/>
    </row>
    <row r="52" spans="2:10" ht="15.75" thickBot="1" x14ac:dyDescent="0.3">
      <c r="B52" s="110"/>
      <c r="C52" s="168"/>
      <c r="D52" s="79"/>
      <c r="E52" s="80"/>
      <c r="F52" s="80"/>
      <c r="G52" s="80"/>
      <c r="H52" s="82"/>
    </row>
    <row r="53" spans="2:10" ht="15.75" thickBot="1" x14ac:dyDescent="0.3">
      <c r="B53" s="162"/>
      <c r="C53" s="56" t="s">
        <v>22</v>
      </c>
      <c r="D53" s="57"/>
      <c r="E53" s="58"/>
      <c r="F53" s="58"/>
      <c r="G53" s="60" t="s">
        <v>15</v>
      </c>
      <c r="H53" s="12">
        <f>SUM(H38:H52)</f>
        <v>0</v>
      </c>
    </row>
    <row r="54" spans="2:10" ht="15.75" thickBot="1" x14ac:dyDescent="0.3">
      <c r="B54" s="169"/>
      <c r="C54" s="87"/>
      <c r="D54" s="88"/>
      <c r="E54" s="89"/>
      <c r="F54" s="89"/>
      <c r="G54" s="90"/>
      <c r="H54" s="90"/>
    </row>
    <row r="55" spans="2:10" ht="15.75" thickBot="1" x14ac:dyDescent="0.3">
      <c r="B55" s="169"/>
      <c r="C55" s="293"/>
      <c r="D55" s="91"/>
      <c r="E55" s="91"/>
      <c r="F55" s="91" t="s">
        <v>23</v>
      </c>
      <c r="G55" s="92" t="s">
        <v>15</v>
      </c>
      <c r="H55" s="12">
        <f>H53+H35+H25</f>
        <v>613.04759999999999</v>
      </c>
    </row>
    <row r="56" spans="2:10" x14ac:dyDescent="0.25">
      <c r="B56" s="169"/>
    </row>
  </sheetData>
  <mergeCells count="2">
    <mergeCell ref="B2:B3"/>
    <mergeCell ref="C2:F13"/>
  </mergeCells>
  <pageMargins left="0.7" right="0.7" top="0.75" bottom="0.75" header="0.3" footer="0.3"/>
  <pageSetup paperSize="9" scale="58" orientation="portrait" r:id="rId1"/>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79998168889431442"/>
  </sheetPr>
  <dimension ref="B1:O61"/>
  <sheetViews>
    <sheetView view="pageBreakPreview" topLeftCell="A16" zoomScale="70" zoomScaleNormal="85" zoomScaleSheetLayoutView="70" workbookViewId="0">
      <selection activeCell="C43" sqref="C43"/>
    </sheetView>
  </sheetViews>
  <sheetFormatPr defaultRowHeight="15" x14ac:dyDescent="0.25"/>
  <cols>
    <col min="1" max="1" width="3.7109375" style="284" customWidth="1"/>
    <col min="2" max="2" width="15.7109375" style="2" customWidth="1"/>
    <col min="3" max="3" width="80.7109375" style="284" customWidth="1"/>
    <col min="4" max="4" width="8.7109375" style="6" customWidth="1"/>
    <col min="5" max="5" width="8.7109375" style="5" customWidth="1"/>
    <col min="6" max="9" width="10.7109375" style="5" customWidth="1"/>
    <col min="10" max="10" width="13.140625" style="5" customWidth="1"/>
    <col min="11" max="11" width="3.7109375" style="284" customWidth="1"/>
    <col min="12" max="12" width="9.5703125" style="284" bestFit="1" customWidth="1"/>
    <col min="13" max="14" width="9.140625" style="284"/>
    <col min="15" max="15" width="16.7109375" style="284" customWidth="1"/>
    <col min="16" max="238" width="9.140625" style="284"/>
    <col min="239" max="239" width="13.7109375" style="284" customWidth="1"/>
    <col min="240" max="240" width="42.7109375" style="284" bestFit="1" customWidth="1"/>
    <col min="241" max="242" width="8.7109375" style="284" customWidth="1"/>
    <col min="243" max="247" width="10.7109375" style="284" customWidth="1"/>
    <col min="248" max="248" width="3.7109375" style="284" customWidth="1"/>
    <col min="249" max="249" width="9.5703125" style="284" bestFit="1" customWidth="1"/>
    <col min="250" max="494" width="9.140625" style="284"/>
    <col min="495" max="495" width="13.7109375" style="284" customWidth="1"/>
    <col min="496" max="496" width="42.7109375" style="284" bestFit="1" customWidth="1"/>
    <col min="497" max="498" width="8.7109375" style="284" customWidth="1"/>
    <col min="499" max="503" width="10.7109375" style="284" customWidth="1"/>
    <col min="504" max="504" width="3.7109375" style="284" customWidth="1"/>
    <col min="505" max="505" width="9.5703125" style="284" bestFit="1" customWidth="1"/>
    <col min="506" max="750" width="9.140625" style="284"/>
    <col min="751" max="751" width="13.7109375" style="284" customWidth="1"/>
    <col min="752" max="752" width="42.7109375" style="284" bestFit="1" customWidth="1"/>
    <col min="753" max="754" width="8.7109375" style="284" customWidth="1"/>
    <col min="755" max="759" width="10.7109375" style="284" customWidth="1"/>
    <col min="760" max="760" width="3.7109375" style="284" customWidth="1"/>
    <col min="761" max="761" width="9.5703125" style="284" bestFit="1" customWidth="1"/>
    <col min="762" max="1006" width="9.140625" style="284"/>
    <col min="1007" max="1007" width="13.7109375" style="284" customWidth="1"/>
    <col min="1008" max="1008" width="42.7109375" style="284" bestFit="1" customWidth="1"/>
    <col min="1009" max="1010" width="8.7109375" style="284" customWidth="1"/>
    <col min="1011" max="1015" width="10.7109375" style="284" customWidth="1"/>
    <col min="1016" max="1016" width="3.7109375" style="284" customWidth="1"/>
    <col min="1017" max="1017" width="9.5703125" style="284" bestFit="1" customWidth="1"/>
    <col min="1018" max="1262" width="9.140625" style="284"/>
    <col min="1263" max="1263" width="13.7109375" style="284" customWidth="1"/>
    <col min="1264" max="1264" width="42.7109375" style="284" bestFit="1" customWidth="1"/>
    <col min="1265" max="1266" width="8.7109375" style="284" customWidth="1"/>
    <col min="1267" max="1271" width="10.7109375" style="284" customWidth="1"/>
    <col min="1272" max="1272" width="3.7109375" style="284" customWidth="1"/>
    <col min="1273" max="1273" width="9.5703125" style="284" bestFit="1" customWidth="1"/>
    <col min="1274" max="1518" width="9.140625" style="284"/>
    <col min="1519" max="1519" width="13.7109375" style="284" customWidth="1"/>
    <col min="1520" max="1520" width="42.7109375" style="284" bestFit="1" customWidth="1"/>
    <col min="1521" max="1522" width="8.7109375" style="284" customWidth="1"/>
    <col min="1523" max="1527" width="10.7109375" style="284" customWidth="1"/>
    <col min="1528" max="1528" width="3.7109375" style="284" customWidth="1"/>
    <col min="1529" max="1529" width="9.5703125" style="284" bestFit="1" customWidth="1"/>
    <col min="1530" max="1774" width="9.140625" style="284"/>
    <col min="1775" max="1775" width="13.7109375" style="284" customWidth="1"/>
    <col min="1776" max="1776" width="42.7109375" style="284" bestFit="1" customWidth="1"/>
    <col min="1777" max="1778" width="8.7109375" style="284" customWidth="1"/>
    <col min="1779" max="1783" width="10.7109375" style="284" customWidth="1"/>
    <col min="1784" max="1784" width="3.7109375" style="284" customWidth="1"/>
    <col min="1785" max="1785" width="9.5703125" style="284" bestFit="1" customWidth="1"/>
    <col min="1786" max="2030" width="9.140625" style="284"/>
    <col min="2031" max="2031" width="13.7109375" style="284" customWidth="1"/>
    <col min="2032" max="2032" width="42.7109375" style="284" bestFit="1" customWidth="1"/>
    <col min="2033" max="2034" width="8.7109375" style="284" customWidth="1"/>
    <col min="2035" max="2039" width="10.7109375" style="284" customWidth="1"/>
    <col min="2040" max="2040" width="3.7109375" style="284" customWidth="1"/>
    <col min="2041" max="2041" width="9.5703125" style="284" bestFit="1" customWidth="1"/>
    <col min="2042" max="2286" width="9.140625" style="284"/>
    <col min="2287" max="2287" width="13.7109375" style="284" customWidth="1"/>
    <col min="2288" max="2288" width="42.7109375" style="284" bestFit="1" customWidth="1"/>
    <col min="2289" max="2290" width="8.7109375" style="284" customWidth="1"/>
    <col min="2291" max="2295" width="10.7109375" style="284" customWidth="1"/>
    <col min="2296" max="2296" width="3.7109375" style="284" customWidth="1"/>
    <col min="2297" max="2297" width="9.5703125" style="284" bestFit="1" customWidth="1"/>
    <col min="2298" max="2542" width="9.140625" style="284"/>
    <col min="2543" max="2543" width="13.7109375" style="284" customWidth="1"/>
    <col min="2544" max="2544" width="42.7109375" style="284" bestFit="1" customWidth="1"/>
    <col min="2545" max="2546" width="8.7109375" style="284" customWidth="1"/>
    <col min="2547" max="2551" width="10.7109375" style="284" customWidth="1"/>
    <col min="2552" max="2552" width="3.7109375" style="284" customWidth="1"/>
    <col min="2553" max="2553" width="9.5703125" style="284" bestFit="1" customWidth="1"/>
    <col min="2554" max="2798" width="9.140625" style="284"/>
    <col min="2799" max="2799" width="13.7109375" style="284" customWidth="1"/>
    <col min="2800" max="2800" width="42.7109375" style="284" bestFit="1" customWidth="1"/>
    <col min="2801" max="2802" width="8.7109375" style="284" customWidth="1"/>
    <col min="2803" max="2807" width="10.7109375" style="284" customWidth="1"/>
    <col min="2808" max="2808" width="3.7109375" style="284" customWidth="1"/>
    <col min="2809" max="2809" width="9.5703125" style="284" bestFit="1" customWidth="1"/>
    <col min="2810" max="3054" width="9.140625" style="284"/>
    <col min="3055" max="3055" width="13.7109375" style="284" customWidth="1"/>
    <col min="3056" max="3056" width="42.7109375" style="284" bestFit="1" customWidth="1"/>
    <col min="3057" max="3058" width="8.7109375" style="284" customWidth="1"/>
    <col min="3059" max="3063" width="10.7109375" style="284" customWidth="1"/>
    <col min="3064" max="3064" width="3.7109375" style="284" customWidth="1"/>
    <col min="3065" max="3065" width="9.5703125" style="284" bestFit="1" customWidth="1"/>
    <col min="3066" max="3310" width="9.140625" style="284"/>
    <col min="3311" max="3311" width="13.7109375" style="284" customWidth="1"/>
    <col min="3312" max="3312" width="42.7109375" style="284" bestFit="1" customWidth="1"/>
    <col min="3313" max="3314" width="8.7109375" style="284" customWidth="1"/>
    <col min="3315" max="3319" width="10.7109375" style="284" customWidth="1"/>
    <col min="3320" max="3320" width="3.7109375" style="284" customWidth="1"/>
    <col min="3321" max="3321" width="9.5703125" style="284" bestFit="1" customWidth="1"/>
    <col min="3322" max="3566" width="9.140625" style="284"/>
    <col min="3567" max="3567" width="13.7109375" style="284" customWidth="1"/>
    <col min="3568" max="3568" width="42.7109375" style="284" bestFit="1" customWidth="1"/>
    <col min="3569" max="3570" width="8.7109375" style="284" customWidth="1"/>
    <col min="3571" max="3575" width="10.7109375" style="284" customWidth="1"/>
    <col min="3576" max="3576" width="3.7109375" style="284" customWidth="1"/>
    <col min="3577" max="3577" width="9.5703125" style="284" bestFit="1" customWidth="1"/>
    <col min="3578" max="3822" width="9.140625" style="284"/>
    <col min="3823" max="3823" width="13.7109375" style="284" customWidth="1"/>
    <col min="3824" max="3824" width="42.7109375" style="284" bestFit="1" customWidth="1"/>
    <col min="3825" max="3826" width="8.7109375" style="284" customWidth="1"/>
    <col min="3827" max="3831" width="10.7109375" style="284" customWidth="1"/>
    <col min="3832" max="3832" width="3.7109375" style="284" customWidth="1"/>
    <col min="3833" max="3833" width="9.5703125" style="284" bestFit="1" customWidth="1"/>
    <col min="3834" max="4078" width="9.140625" style="284"/>
    <col min="4079" max="4079" width="13.7109375" style="284" customWidth="1"/>
    <col min="4080" max="4080" width="42.7109375" style="284" bestFit="1" customWidth="1"/>
    <col min="4081" max="4082" width="8.7109375" style="284" customWidth="1"/>
    <col min="4083" max="4087" width="10.7109375" style="284" customWidth="1"/>
    <col min="4088" max="4088" width="3.7109375" style="284" customWidth="1"/>
    <col min="4089" max="4089" width="9.5703125" style="284" bestFit="1" customWidth="1"/>
    <col min="4090" max="4334" width="9.140625" style="284"/>
    <col min="4335" max="4335" width="13.7109375" style="284" customWidth="1"/>
    <col min="4336" max="4336" width="42.7109375" style="284" bestFit="1" customWidth="1"/>
    <col min="4337" max="4338" width="8.7109375" style="284" customWidth="1"/>
    <col min="4339" max="4343" width="10.7109375" style="284" customWidth="1"/>
    <col min="4344" max="4344" width="3.7109375" style="284" customWidth="1"/>
    <col min="4345" max="4345" width="9.5703125" style="284" bestFit="1" customWidth="1"/>
    <col min="4346" max="4590" width="9.140625" style="284"/>
    <col min="4591" max="4591" width="13.7109375" style="284" customWidth="1"/>
    <col min="4592" max="4592" width="42.7109375" style="284" bestFit="1" customWidth="1"/>
    <col min="4593" max="4594" width="8.7109375" style="284" customWidth="1"/>
    <col min="4595" max="4599" width="10.7109375" style="284" customWidth="1"/>
    <col min="4600" max="4600" width="3.7109375" style="284" customWidth="1"/>
    <col min="4601" max="4601" width="9.5703125" style="284" bestFit="1" customWidth="1"/>
    <col min="4602" max="4846" width="9.140625" style="284"/>
    <col min="4847" max="4847" width="13.7109375" style="284" customWidth="1"/>
    <col min="4848" max="4848" width="42.7109375" style="284" bestFit="1" customWidth="1"/>
    <col min="4849" max="4850" width="8.7109375" style="284" customWidth="1"/>
    <col min="4851" max="4855" width="10.7109375" style="284" customWidth="1"/>
    <col min="4856" max="4856" width="3.7109375" style="284" customWidth="1"/>
    <col min="4857" max="4857" width="9.5703125" style="284" bestFit="1" customWidth="1"/>
    <col min="4858" max="5102" width="9.140625" style="284"/>
    <col min="5103" max="5103" width="13.7109375" style="284" customWidth="1"/>
    <col min="5104" max="5104" width="42.7109375" style="284" bestFit="1" customWidth="1"/>
    <col min="5105" max="5106" width="8.7109375" style="284" customWidth="1"/>
    <col min="5107" max="5111" width="10.7109375" style="284" customWidth="1"/>
    <col min="5112" max="5112" width="3.7109375" style="284" customWidth="1"/>
    <col min="5113" max="5113" width="9.5703125" style="284" bestFit="1" customWidth="1"/>
    <col min="5114" max="5358" width="9.140625" style="284"/>
    <col min="5359" max="5359" width="13.7109375" style="284" customWidth="1"/>
    <col min="5360" max="5360" width="42.7109375" style="284" bestFit="1" customWidth="1"/>
    <col min="5361" max="5362" width="8.7109375" style="284" customWidth="1"/>
    <col min="5363" max="5367" width="10.7109375" style="284" customWidth="1"/>
    <col min="5368" max="5368" width="3.7109375" style="284" customWidth="1"/>
    <col min="5369" max="5369" width="9.5703125" style="284" bestFit="1" customWidth="1"/>
    <col min="5370" max="5614" width="9.140625" style="284"/>
    <col min="5615" max="5615" width="13.7109375" style="284" customWidth="1"/>
    <col min="5616" max="5616" width="42.7109375" style="284" bestFit="1" customWidth="1"/>
    <col min="5617" max="5618" width="8.7109375" style="284" customWidth="1"/>
    <col min="5619" max="5623" width="10.7109375" style="284" customWidth="1"/>
    <col min="5624" max="5624" width="3.7109375" style="284" customWidth="1"/>
    <col min="5625" max="5625" width="9.5703125" style="284" bestFit="1" customWidth="1"/>
    <col min="5626" max="5870" width="9.140625" style="284"/>
    <col min="5871" max="5871" width="13.7109375" style="284" customWidth="1"/>
    <col min="5872" max="5872" width="42.7109375" style="284" bestFit="1" customWidth="1"/>
    <col min="5873" max="5874" width="8.7109375" style="284" customWidth="1"/>
    <col min="5875" max="5879" width="10.7109375" style="284" customWidth="1"/>
    <col min="5880" max="5880" width="3.7109375" style="284" customWidth="1"/>
    <col min="5881" max="5881" width="9.5703125" style="284" bestFit="1" customWidth="1"/>
    <col min="5882" max="6126" width="9.140625" style="284"/>
    <col min="6127" max="6127" width="13.7109375" style="284" customWidth="1"/>
    <col min="6128" max="6128" width="42.7109375" style="284" bestFit="1" customWidth="1"/>
    <col min="6129" max="6130" width="8.7109375" style="284" customWidth="1"/>
    <col min="6131" max="6135" width="10.7109375" style="284" customWidth="1"/>
    <col min="6136" max="6136" width="3.7109375" style="284" customWidth="1"/>
    <col min="6137" max="6137" width="9.5703125" style="284" bestFit="1" customWidth="1"/>
    <col min="6138" max="6382" width="9.140625" style="284"/>
    <col min="6383" max="6383" width="13.7109375" style="284" customWidth="1"/>
    <col min="6384" max="6384" width="42.7109375" style="284" bestFit="1" customWidth="1"/>
    <col min="6385" max="6386" width="8.7109375" style="284" customWidth="1"/>
    <col min="6387" max="6391" width="10.7109375" style="284" customWidth="1"/>
    <col min="6392" max="6392" width="3.7109375" style="284" customWidth="1"/>
    <col min="6393" max="6393" width="9.5703125" style="284" bestFit="1" customWidth="1"/>
    <col min="6394" max="6638" width="9.140625" style="284"/>
    <col min="6639" max="6639" width="13.7109375" style="284" customWidth="1"/>
    <col min="6640" max="6640" width="42.7109375" style="284" bestFit="1" customWidth="1"/>
    <col min="6641" max="6642" width="8.7109375" style="284" customWidth="1"/>
    <col min="6643" max="6647" width="10.7109375" style="284" customWidth="1"/>
    <col min="6648" max="6648" width="3.7109375" style="284" customWidth="1"/>
    <col min="6649" max="6649" width="9.5703125" style="284" bestFit="1" customWidth="1"/>
    <col min="6650" max="6894" width="9.140625" style="284"/>
    <col min="6895" max="6895" width="13.7109375" style="284" customWidth="1"/>
    <col min="6896" max="6896" width="42.7109375" style="284" bestFit="1" customWidth="1"/>
    <col min="6897" max="6898" width="8.7109375" style="284" customWidth="1"/>
    <col min="6899" max="6903" width="10.7109375" style="284" customWidth="1"/>
    <col min="6904" max="6904" width="3.7109375" style="284" customWidth="1"/>
    <col min="6905" max="6905" width="9.5703125" style="284" bestFit="1" customWidth="1"/>
    <col min="6906" max="7150" width="9.140625" style="284"/>
    <col min="7151" max="7151" width="13.7109375" style="284" customWidth="1"/>
    <col min="7152" max="7152" width="42.7109375" style="284" bestFit="1" customWidth="1"/>
    <col min="7153" max="7154" width="8.7109375" style="284" customWidth="1"/>
    <col min="7155" max="7159" width="10.7109375" style="284" customWidth="1"/>
    <col min="7160" max="7160" width="3.7109375" style="284" customWidth="1"/>
    <col min="7161" max="7161" width="9.5703125" style="284" bestFit="1" customWidth="1"/>
    <col min="7162" max="7406" width="9.140625" style="284"/>
    <col min="7407" max="7407" width="13.7109375" style="284" customWidth="1"/>
    <col min="7408" max="7408" width="42.7109375" style="284" bestFit="1" customWidth="1"/>
    <col min="7409" max="7410" width="8.7109375" style="284" customWidth="1"/>
    <col min="7411" max="7415" width="10.7109375" style="284" customWidth="1"/>
    <col min="7416" max="7416" width="3.7109375" style="284" customWidth="1"/>
    <col min="7417" max="7417" width="9.5703125" style="284" bestFit="1" customWidth="1"/>
    <col min="7418" max="7662" width="9.140625" style="284"/>
    <col min="7663" max="7663" width="13.7109375" style="284" customWidth="1"/>
    <col min="7664" max="7664" width="42.7109375" style="284" bestFit="1" customWidth="1"/>
    <col min="7665" max="7666" width="8.7109375" style="284" customWidth="1"/>
    <col min="7667" max="7671" width="10.7109375" style="284" customWidth="1"/>
    <col min="7672" max="7672" width="3.7109375" style="284" customWidth="1"/>
    <col min="7673" max="7673" width="9.5703125" style="284" bestFit="1" customWidth="1"/>
    <col min="7674" max="7918" width="9.140625" style="284"/>
    <col min="7919" max="7919" width="13.7109375" style="284" customWidth="1"/>
    <col min="7920" max="7920" width="42.7109375" style="284" bestFit="1" customWidth="1"/>
    <col min="7921" max="7922" width="8.7109375" style="284" customWidth="1"/>
    <col min="7923" max="7927" width="10.7109375" style="284" customWidth="1"/>
    <col min="7928" max="7928" width="3.7109375" style="284" customWidth="1"/>
    <col min="7929" max="7929" width="9.5703125" style="284" bestFit="1" customWidth="1"/>
    <col min="7930" max="8174" width="9.140625" style="284"/>
    <col min="8175" max="8175" width="13.7109375" style="284" customWidth="1"/>
    <col min="8176" max="8176" width="42.7109375" style="284" bestFit="1" customWidth="1"/>
    <col min="8177" max="8178" width="8.7109375" style="284" customWidth="1"/>
    <col min="8179" max="8183" width="10.7109375" style="284" customWidth="1"/>
    <col min="8184" max="8184" width="3.7109375" style="284" customWidth="1"/>
    <col min="8185" max="8185" width="9.5703125" style="284" bestFit="1" customWidth="1"/>
    <col min="8186" max="8430" width="9.140625" style="284"/>
    <col min="8431" max="8431" width="13.7109375" style="284" customWidth="1"/>
    <col min="8432" max="8432" width="42.7109375" style="284" bestFit="1" customWidth="1"/>
    <col min="8433" max="8434" width="8.7109375" style="284" customWidth="1"/>
    <col min="8435" max="8439" width="10.7109375" style="284" customWidth="1"/>
    <col min="8440" max="8440" width="3.7109375" style="284" customWidth="1"/>
    <col min="8441" max="8441" width="9.5703125" style="284" bestFit="1" customWidth="1"/>
    <col min="8442" max="8686" width="9.140625" style="284"/>
    <col min="8687" max="8687" width="13.7109375" style="284" customWidth="1"/>
    <col min="8688" max="8688" width="42.7109375" style="284" bestFit="1" customWidth="1"/>
    <col min="8689" max="8690" width="8.7109375" style="284" customWidth="1"/>
    <col min="8691" max="8695" width="10.7109375" style="284" customWidth="1"/>
    <col min="8696" max="8696" width="3.7109375" style="284" customWidth="1"/>
    <col min="8697" max="8697" width="9.5703125" style="284" bestFit="1" customWidth="1"/>
    <col min="8698" max="8942" width="9.140625" style="284"/>
    <col min="8943" max="8943" width="13.7109375" style="284" customWidth="1"/>
    <col min="8944" max="8944" width="42.7109375" style="284" bestFit="1" customWidth="1"/>
    <col min="8945" max="8946" width="8.7109375" style="284" customWidth="1"/>
    <col min="8947" max="8951" width="10.7109375" style="284" customWidth="1"/>
    <col min="8952" max="8952" width="3.7109375" style="284" customWidth="1"/>
    <col min="8953" max="8953" width="9.5703125" style="284" bestFit="1" customWidth="1"/>
    <col min="8954" max="9198" width="9.140625" style="284"/>
    <col min="9199" max="9199" width="13.7109375" style="284" customWidth="1"/>
    <col min="9200" max="9200" width="42.7109375" style="284" bestFit="1" customWidth="1"/>
    <col min="9201" max="9202" width="8.7109375" style="284" customWidth="1"/>
    <col min="9203" max="9207" width="10.7109375" style="284" customWidth="1"/>
    <col min="9208" max="9208" width="3.7109375" style="284" customWidth="1"/>
    <col min="9209" max="9209" width="9.5703125" style="284" bestFit="1" customWidth="1"/>
    <col min="9210" max="9454" width="9.140625" style="284"/>
    <col min="9455" max="9455" width="13.7109375" style="284" customWidth="1"/>
    <col min="9456" max="9456" width="42.7109375" style="284" bestFit="1" customWidth="1"/>
    <col min="9457" max="9458" width="8.7109375" style="284" customWidth="1"/>
    <col min="9459" max="9463" width="10.7109375" style="284" customWidth="1"/>
    <col min="9464" max="9464" width="3.7109375" style="284" customWidth="1"/>
    <col min="9465" max="9465" width="9.5703125" style="284" bestFit="1" customWidth="1"/>
    <col min="9466" max="9710" width="9.140625" style="284"/>
    <col min="9711" max="9711" width="13.7109375" style="284" customWidth="1"/>
    <col min="9712" max="9712" width="42.7109375" style="284" bestFit="1" customWidth="1"/>
    <col min="9713" max="9714" width="8.7109375" style="284" customWidth="1"/>
    <col min="9715" max="9719" width="10.7109375" style="284" customWidth="1"/>
    <col min="9720" max="9720" width="3.7109375" style="284" customWidth="1"/>
    <col min="9721" max="9721" width="9.5703125" style="284" bestFit="1" customWidth="1"/>
    <col min="9722" max="9966" width="9.140625" style="284"/>
    <col min="9967" max="9967" width="13.7109375" style="284" customWidth="1"/>
    <col min="9968" max="9968" width="42.7109375" style="284" bestFit="1" customWidth="1"/>
    <col min="9969" max="9970" width="8.7109375" style="284" customWidth="1"/>
    <col min="9971" max="9975" width="10.7109375" style="284" customWidth="1"/>
    <col min="9976" max="9976" width="3.7109375" style="284" customWidth="1"/>
    <col min="9977" max="9977" width="9.5703125" style="284" bestFit="1" customWidth="1"/>
    <col min="9978" max="10222" width="9.140625" style="284"/>
    <col min="10223" max="10223" width="13.7109375" style="284" customWidth="1"/>
    <col min="10224" max="10224" width="42.7109375" style="284" bestFit="1" customWidth="1"/>
    <col min="10225" max="10226" width="8.7109375" style="284" customWidth="1"/>
    <col min="10227" max="10231" width="10.7109375" style="284" customWidth="1"/>
    <col min="10232" max="10232" width="3.7109375" style="284" customWidth="1"/>
    <col min="10233" max="10233" width="9.5703125" style="284" bestFit="1" customWidth="1"/>
    <col min="10234" max="10478" width="9.140625" style="284"/>
    <col min="10479" max="10479" width="13.7109375" style="284" customWidth="1"/>
    <col min="10480" max="10480" width="42.7109375" style="284" bestFit="1" customWidth="1"/>
    <col min="10481" max="10482" width="8.7109375" style="284" customWidth="1"/>
    <col min="10483" max="10487" width="10.7109375" style="284" customWidth="1"/>
    <col min="10488" max="10488" width="3.7109375" style="284" customWidth="1"/>
    <col min="10489" max="10489" width="9.5703125" style="284" bestFit="1" customWidth="1"/>
    <col min="10490" max="10734" width="9.140625" style="284"/>
    <col min="10735" max="10735" width="13.7109375" style="284" customWidth="1"/>
    <col min="10736" max="10736" width="42.7109375" style="284" bestFit="1" customWidth="1"/>
    <col min="10737" max="10738" width="8.7109375" style="284" customWidth="1"/>
    <col min="10739" max="10743" width="10.7109375" style="284" customWidth="1"/>
    <col min="10744" max="10744" width="3.7109375" style="284" customWidth="1"/>
    <col min="10745" max="10745" width="9.5703125" style="284" bestFit="1" customWidth="1"/>
    <col min="10746" max="10990" width="9.140625" style="284"/>
    <col min="10991" max="10991" width="13.7109375" style="284" customWidth="1"/>
    <col min="10992" max="10992" width="42.7109375" style="284" bestFit="1" customWidth="1"/>
    <col min="10993" max="10994" width="8.7109375" style="284" customWidth="1"/>
    <col min="10995" max="10999" width="10.7109375" style="284" customWidth="1"/>
    <col min="11000" max="11000" width="3.7109375" style="284" customWidth="1"/>
    <col min="11001" max="11001" width="9.5703125" style="284" bestFit="1" customWidth="1"/>
    <col min="11002" max="11246" width="9.140625" style="284"/>
    <col min="11247" max="11247" width="13.7109375" style="284" customWidth="1"/>
    <col min="11248" max="11248" width="42.7109375" style="284" bestFit="1" customWidth="1"/>
    <col min="11249" max="11250" width="8.7109375" style="284" customWidth="1"/>
    <col min="11251" max="11255" width="10.7109375" style="284" customWidth="1"/>
    <col min="11256" max="11256" width="3.7109375" style="284" customWidth="1"/>
    <col min="11257" max="11257" width="9.5703125" style="284" bestFit="1" customWidth="1"/>
    <col min="11258" max="11502" width="9.140625" style="284"/>
    <col min="11503" max="11503" width="13.7109375" style="284" customWidth="1"/>
    <col min="11504" max="11504" width="42.7109375" style="284" bestFit="1" customWidth="1"/>
    <col min="11505" max="11506" width="8.7109375" style="284" customWidth="1"/>
    <col min="11507" max="11511" width="10.7109375" style="284" customWidth="1"/>
    <col min="11512" max="11512" width="3.7109375" style="284" customWidth="1"/>
    <col min="11513" max="11513" width="9.5703125" style="284" bestFit="1" customWidth="1"/>
    <col min="11514" max="11758" width="9.140625" style="284"/>
    <col min="11759" max="11759" width="13.7109375" style="284" customWidth="1"/>
    <col min="11760" max="11760" width="42.7109375" style="284" bestFit="1" customWidth="1"/>
    <col min="11761" max="11762" width="8.7109375" style="284" customWidth="1"/>
    <col min="11763" max="11767" width="10.7109375" style="284" customWidth="1"/>
    <col min="11768" max="11768" width="3.7109375" style="284" customWidth="1"/>
    <col min="11769" max="11769" width="9.5703125" style="284" bestFit="1" customWidth="1"/>
    <col min="11770" max="12014" width="9.140625" style="284"/>
    <col min="12015" max="12015" width="13.7109375" style="284" customWidth="1"/>
    <col min="12016" max="12016" width="42.7109375" style="284" bestFit="1" customWidth="1"/>
    <col min="12017" max="12018" width="8.7109375" style="284" customWidth="1"/>
    <col min="12019" max="12023" width="10.7109375" style="284" customWidth="1"/>
    <col min="12024" max="12024" width="3.7109375" style="284" customWidth="1"/>
    <col min="12025" max="12025" width="9.5703125" style="284" bestFit="1" customWidth="1"/>
    <col min="12026" max="12270" width="9.140625" style="284"/>
    <col min="12271" max="12271" width="13.7109375" style="284" customWidth="1"/>
    <col min="12272" max="12272" width="42.7109375" style="284" bestFit="1" customWidth="1"/>
    <col min="12273" max="12274" width="8.7109375" style="284" customWidth="1"/>
    <col min="12275" max="12279" width="10.7109375" style="284" customWidth="1"/>
    <col min="12280" max="12280" width="3.7109375" style="284" customWidth="1"/>
    <col min="12281" max="12281" width="9.5703125" style="284" bestFit="1" customWidth="1"/>
    <col min="12282" max="12526" width="9.140625" style="284"/>
    <col min="12527" max="12527" width="13.7109375" style="284" customWidth="1"/>
    <col min="12528" max="12528" width="42.7109375" style="284" bestFit="1" customWidth="1"/>
    <col min="12529" max="12530" width="8.7109375" style="284" customWidth="1"/>
    <col min="12531" max="12535" width="10.7109375" style="284" customWidth="1"/>
    <col min="12536" max="12536" width="3.7109375" style="284" customWidth="1"/>
    <col min="12537" max="12537" width="9.5703125" style="284" bestFit="1" customWidth="1"/>
    <col min="12538" max="12782" width="9.140625" style="284"/>
    <col min="12783" max="12783" width="13.7109375" style="284" customWidth="1"/>
    <col min="12784" max="12784" width="42.7109375" style="284" bestFit="1" customWidth="1"/>
    <col min="12785" max="12786" width="8.7109375" style="284" customWidth="1"/>
    <col min="12787" max="12791" width="10.7109375" style="284" customWidth="1"/>
    <col min="12792" max="12792" width="3.7109375" style="284" customWidth="1"/>
    <col min="12793" max="12793" width="9.5703125" style="284" bestFit="1" customWidth="1"/>
    <col min="12794" max="13038" width="9.140625" style="284"/>
    <col min="13039" max="13039" width="13.7109375" style="284" customWidth="1"/>
    <col min="13040" max="13040" width="42.7109375" style="284" bestFit="1" customWidth="1"/>
    <col min="13041" max="13042" width="8.7109375" style="284" customWidth="1"/>
    <col min="13043" max="13047" width="10.7109375" style="284" customWidth="1"/>
    <col min="13048" max="13048" width="3.7109375" style="284" customWidth="1"/>
    <col min="13049" max="13049" width="9.5703125" style="284" bestFit="1" customWidth="1"/>
    <col min="13050" max="13294" width="9.140625" style="284"/>
    <col min="13295" max="13295" width="13.7109375" style="284" customWidth="1"/>
    <col min="13296" max="13296" width="42.7109375" style="284" bestFit="1" customWidth="1"/>
    <col min="13297" max="13298" width="8.7109375" style="284" customWidth="1"/>
    <col min="13299" max="13303" width="10.7109375" style="284" customWidth="1"/>
    <col min="13304" max="13304" width="3.7109375" style="284" customWidth="1"/>
    <col min="13305" max="13305" width="9.5703125" style="284" bestFit="1" customWidth="1"/>
    <col min="13306" max="13550" width="9.140625" style="284"/>
    <col min="13551" max="13551" width="13.7109375" style="284" customWidth="1"/>
    <col min="13552" max="13552" width="42.7109375" style="284" bestFit="1" customWidth="1"/>
    <col min="13553" max="13554" width="8.7109375" style="284" customWidth="1"/>
    <col min="13555" max="13559" width="10.7109375" style="284" customWidth="1"/>
    <col min="13560" max="13560" width="3.7109375" style="284" customWidth="1"/>
    <col min="13561" max="13561" width="9.5703125" style="284" bestFit="1" customWidth="1"/>
    <col min="13562" max="13806" width="9.140625" style="284"/>
    <col min="13807" max="13807" width="13.7109375" style="284" customWidth="1"/>
    <col min="13808" max="13808" width="42.7109375" style="284" bestFit="1" customWidth="1"/>
    <col min="13809" max="13810" width="8.7109375" style="284" customWidth="1"/>
    <col min="13811" max="13815" width="10.7109375" style="284" customWidth="1"/>
    <col min="13816" max="13816" width="3.7109375" style="284" customWidth="1"/>
    <col min="13817" max="13817" width="9.5703125" style="284" bestFit="1" customWidth="1"/>
    <col min="13818" max="14062" width="9.140625" style="284"/>
    <col min="14063" max="14063" width="13.7109375" style="284" customWidth="1"/>
    <col min="14064" max="14064" width="42.7109375" style="284" bestFit="1" customWidth="1"/>
    <col min="14065" max="14066" width="8.7109375" style="284" customWidth="1"/>
    <col min="14067" max="14071" width="10.7109375" style="284" customWidth="1"/>
    <col min="14072" max="14072" width="3.7109375" style="284" customWidth="1"/>
    <col min="14073" max="14073" width="9.5703125" style="284" bestFit="1" customWidth="1"/>
    <col min="14074" max="14318" width="9.140625" style="284"/>
    <col min="14319" max="14319" width="13.7109375" style="284" customWidth="1"/>
    <col min="14320" max="14320" width="42.7109375" style="284" bestFit="1" customWidth="1"/>
    <col min="14321" max="14322" width="8.7109375" style="284" customWidth="1"/>
    <col min="14323" max="14327" width="10.7109375" style="284" customWidth="1"/>
    <col min="14328" max="14328" width="3.7109375" style="284" customWidth="1"/>
    <col min="14329" max="14329" width="9.5703125" style="284" bestFit="1" customWidth="1"/>
    <col min="14330" max="14574" width="9.140625" style="284"/>
    <col min="14575" max="14575" width="13.7109375" style="284" customWidth="1"/>
    <col min="14576" max="14576" width="42.7109375" style="284" bestFit="1" customWidth="1"/>
    <col min="14577" max="14578" width="8.7109375" style="284" customWidth="1"/>
    <col min="14579" max="14583" width="10.7109375" style="284" customWidth="1"/>
    <col min="14584" max="14584" width="3.7109375" style="284" customWidth="1"/>
    <col min="14585" max="14585" width="9.5703125" style="284" bestFit="1" customWidth="1"/>
    <col min="14586" max="14830" width="9.140625" style="284"/>
    <col min="14831" max="14831" width="13.7109375" style="284" customWidth="1"/>
    <col min="14832" max="14832" width="42.7109375" style="284" bestFit="1" customWidth="1"/>
    <col min="14833" max="14834" width="8.7109375" style="284" customWidth="1"/>
    <col min="14835" max="14839" width="10.7109375" style="284" customWidth="1"/>
    <col min="14840" max="14840" width="3.7109375" style="284" customWidth="1"/>
    <col min="14841" max="14841" width="9.5703125" style="284" bestFit="1" customWidth="1"/>
    <col min="14842" max="15086" width="9.140625" style="284"/>
    <col min="15087" max="15087" width="13.7109375" style="284" customWidth="1"/>
    <col min="15088" max="15088" width="42.7109375" style="284" bestFit="1" customWidth="1"/>
    <col min="15089" max="15090" width="8.7109375" style="284" customWidth="1"/>
    <col min="15091" max="15095" width="10.7109375" style="284" customWidth="1"/>
    <col min="15096" max="15096" width="3.7109375" style="284" customWidth="1"/>
    <col min="15097" max="15097" width="9.5703125" style="284" bestFit="1" customWidth="1"/>
    <col min="15098" max="15342" width="9.140625" style="284"/>
    <col min="15343" max="15343" width="13.7109375" style="284" customWidth="1"/>
    <col min="15344" max="15344" width="42.7109375" style="284" bestFit="1" customWidth="1"/>
    <col min="15345" max="15346" width="8.7109375" style="284" customWidth="1"/>
    <col min="15347" max="15351" width="10.7109375" style="284" customWidth="1"/>
    <col min="15352" max="15352" width="3.7109375" style="284" customWidth="1"/>
    <col min="15353" max="15353" width="9.5703125" style="284" bestFit="1" customWidth="1"/>
    <col min="15354" max="15598" width="9.140625" style="284"/>
    <col min="15599" max="15599" width="13.7109375" style="284" customWidth="1"/>
    <col min="15600" max="15600" width="42.7109375" style="284" bestFit="1" customWidth="1"/>
    <col min="15601" max="15602" width="8.7109375" style="284" customWidth="1"/>
    <col min="15603" max="15607" width="10.7109375" style="284" customWidth="1"/>
    <col min="15608" max="15608" width="3.7109375" style="284" customWidth="1"/>
    <col min="15609" max="15609" width="9.5703125" style="284" bestFit="1" customWidth="1"/>
    <col min="15610" max="15854" width="9.140625" style="284"/>
    <col min="15855" max="15855" width="13.7109375" style="284" customWidth="1"/>
    <col min="15856" max="15856" width="42.7109375" style="284" bestFit="1" customWidth="1"/>
    <col min="15857" max="15858" width="8.7109375" style="284" customWidth="1"/>
    <col min="15859" max="15863" width="10.7109375" style="284" customWidth="1"/>
    <col min="15864" max="15864" width="3.7109375" style="284" customWidth="1"/>
    <col min="15865" max="15865" width="9.5703125" style="284" bestFit="1" customWidth="1"/>
    <col min="15866" max="16110" width="9.140625" style="284"/>
    <col min="16111" max="16111" width="13.7109375" style="284" customWidth="1"/>
    <col min="16112" max="16112" width="42.7109375" style="284" bestFit="1" customWidth="1"/>
    <col min="16113" max="16114" width="8.7109375" style="284" customWidth="1"/>
    <col min="16115" max="16119" width="10.7109375" style="284" customWidth="1"/>
    <col min="16120" max="16120" width="3.7109375" style="284" customWidth="1"/>
    <col min="16121" max="16121" width="9.5703125" style="284" bestFit="1" customWidth="1"/>
    <col min="16122" max="16384" width="9.140625" style="284"/>
  </cols>
  <sheetData>
    <row r="1" spans="2:12" ht="15.75" thickBot="1" x14ac:dyDescent="0.3">
      <c r="C1" s="3"/>
      <c r="D1" s="4"/>
    </row>
    <row r="2" spans="2:12" x14ac:dyDescent="0.25">
      <c r="B2" s="364" t="s">
        <v>189</v>
      </c>
      <c r="C2" s="366" t="s">
        <v>293</v>
      </c>
      <c r="D2" s="367"/>
      <c r="E2" s="367"/>
      <c r="F2" s="368"/>
    </row>
    <row r="3" spans="2:12" ht="15.75" customHeight="1" thickBot="1" x14ac:dyDescent="0.3">
      <c r="B3" s="365"/>
      <c r="C3" s="369"/>
      <c r="D3" s="370"/>
      <c r="E3" s="370"/>
      <c r="F3" s="371"/>
      <c r="L3" s="101"/>
    </row>
    <row r="4" spans="2:12" x14ac:dyDescent="0.25">
      <c r="C4" s="369"/>
      <c r="D4" s="370"/>
      <c r="E4" s="370"/>
      <c r="F4" s="371"/>
    </row>
    <row r="5" spans="2:12" x14ac:dyDescent="0.25">
      <c r="C5" s="369"/>
      <c r="D5" s="370"/>
      <c r="E5" s="370"/>
      <c r="F5" s="371"/>
    </row>
    <row r="6" spans="2:12" x14ac:dyDescent="0.25">
      <c r="C6" s="369"/>
      <c r="D6" s="370"/>
      <c r="E6" s="370"/>
      <c r="F6" s="371"/>
    </row>
    <row r="7" spans="2:12" x14ac:dyDescent="0.25">
      <c r="C7" s="369"/>
      <c r="D7" s="370"/>
      <c r="E7" s="370"/>
      <c r="F7" s="371"/>
    </row>
    <row r="8" spans="2:12" x14ac:dyDescent="0.25">
      <c r="C8" s="369"/>
      <c r="D8" s="370"/>
      <c r="E8" s="370"/>
      <c r="F8" s="371"/>
    </row>
    <row r="9" spans="2:12" x14ac:dyDescent="0.25">
      <c r="C9" s="369"/>
      <c r="D9" s="370"/>
      <c r="E9" s="370"/>
      <c r="F9" s="371"/>
    </row>
    <row r="10" spans="2:12" x14ac:dyDescent="0.25">
      <c r="C10" s="369"/>
      <c r="D10" s="370"/>
      <c r="E10" s="370"/>
      <c r="F10" s="371"/>
    </row>
    <row r="11" spans="2:12" x14ac:dyDescent="0.25">
      <c r="C11" s="369"/>
      <c r="D11" s="370"/>
      <c r="E11" s="370"/>
      <c r="F11" s="371"/>
    </row>
    <row r="12" spans="2:12" x14ac:dyDescent="0.25">
      <c r="C12" s="369"/>
      <c r="D12" s="370"/>
      <c r="E12" s="370"/>
      <c r="F12" s="371"/>
    </row>
    <row r="13" spans="2:12" x14ac:dyDescent="0.25">
      <c r="C13" s="372"/>
      <c r="D13" s="373"/>
      <c r="E13" s="373"/>
      <c r="F13" s="374"/>
    </row>
    <row r="14" spans="2:12" ht="15.75" thickBot="1" x14ac:dyDescent="0.3"/>
    <row r="15" spans="2:12" s="8" customFormat="1" ht="13.5" thickBot="1" x14ac:dyDescent="0.25">
      <c r="B15" s="7"/>
      <c r="C15" s="8" t="s">
        <v>0</v>
      </c>
      <c r="D15" s="9"/>
      <c r="E15" s="10"/>
      <c r="F15" s="10"/>
      <c r="G15" s="10"/>
      <c r="H15" s="11" t="s">
        <v>1</v>
      </c>
      <c r="I15" s="12">
        <v>1</v>
      </c>
      <c r="J15" s="10"/>
    </row>
    <row r="16" spans="2:12" ht="15.75" thickBot="1" x14ac:dyDescent="0.3">
      <c r="C16" s="8"/>
      <c r="H16" s="11"/>
      <c r="I16" s="12"/>
    </row>
    <row r="17" spans="2:12" ht="15.75" thickBot="1" x14ac:dyDescent="0.3">
      <c r="C17" s="8"/>
      <c r="H17" s="11"/>
      <c r="I17" s="12"/>
    </row>
    <row r="18" spans="2:12" ht="15.75" thickBot="1" x14ac:dyDescent="0.3"/>
    <row r="19" spans="2:12" s="18" customFormat="1" ht="12.75" x14ac:dyDescent="0.2">
      <c r="B19" s="13" t="s">
        <v>2</v>
      </c>
      <c r="C19" s="14" t="s">
        <v>3</v>
      </c>
      <c r="D19" s="14" t="s">
        <v>4</v>
      </c>
      <c r="E19" s="15" t="s">
        <v>5</v>
      </c>
      <c r="F19" s="16" t="s">
        <v>6</v>
      </c>
      <c r="G19" s="16" t="s">
        <v>6</v>
      </c>
      <c r="H19" s="17" t="s">
        <v>6</v>
      </c>
      <c r="I19" s="15" t="s">
        <v>7</v>
      </c>
      <c r="J19" s="15" t="s">
        <v>8</v>
      </c>
    </row>
    <row r="20" spans="2:12" s="18" customFormat="1" ht="33" thickBot="1" x14ac:dyDescent="0.25">
      <c r="B20" s="19" t="s">
        <v>9</v>
      </c>
      <c r="C20" s="20"/>
      <c r="D20" s="20"/>
      <c r="E20" s="21"/>
      <c r="F20" s="22" t="s">
        <v>10</v>
      </c>
      <c r="G20" s="22" t="s">
        <v>11</v>
      </c>
      <c r="H20" s="23" t="s">
        <v>12</v>
      </c>
      <c r="I20" s="21"/>
      <c r="J20" s="21"/>
    </row>
    <row r="21" spans="2:12" s="18" customFormat="1" ht="13.5" thickBot="1" x14ac:dyDescent="0.25">
      <c r="B21" s="24"/>
      <c r="C21" s="25" t="s">
        <v>13</v>
      </c>
      <c r="D21" s="26"/>
      <c r="E21" s="27"/>
      <c r="F21" s="28"/>
      <c r="G21" s="28"/>
      <c r="H21" s="27"/>
      <c r="I21" s="27"/>
      <c r="J21" s="29"/>
    </row>
    <row r="22" spans="2:12" s="119" customFormat="1" x14ac:dyDescent="0.25">
      <c r="B22" s="30"/>
      <c r="C22" s="114"/>
      <c r="D22" s="115"/>
      <c r="E22" s="116"/>
      <c r="F22" s="31"/>
      <c r="G22" s="31"/>
      <c r="H22" s="116"/>
      <c r="I22" s="32"/>
      <c r="J22" s="33"/>
    </row>
    <row r="23" spans="2:12" s="126" customFormat="1" x14ac:dyDescent="0.25">
      <c r="B23" s="34"/>
      <c r="C23" s="121"/>
      <c r="D23" s="35"/>
      <c r="E23" s="123"/>
      <c r="F23" s="36"/>
      <c r="G23" s="36"/>
      <c r="H23" s="123"/>
      <c r="I23" s="37"/>
      <c r="J23" s="38"/>
      <c r="L23" s="39"/>
    </row>
    <row r="24" spans="2:12" x14ac:dyDescent="0.25">
      <c r="B24" s="34"/>
      <c r="C24" s="128"/>
      <c r="D24" s="41"/>
      <c r="E24" s="130"/>
      <c r="F24" s="42"/>
      <c r="G24" s="42"/>
      <c r="H24" s="130"/>
      <c r="I24" s="43"/>
      <c r="J24" s="44"/>
      <c r="L24" s="45"/>
    </row>
    <row r="25" spans="2:12" x14ac:dyDescent="0.25">
      <c r="B25" s="34"/>
      <c r="C25" s="46"/>
      <c r="D25" s="41"/>
      <c r="E25" s="47"/>
      <c r="F25" s="48"/>
      <c r="G25" s="48"/>
      <c r="H25" s="47"/>
      <c r="I25" s="43"/>
      <c r="J25" s="44"/>
      <c r="L25" s="45"/>
    </row>
    <row r="26" spans="2:12" ht="15.75" thickBot="1" x14ac:dyDescent="0.3">
      <c r="B26" s="49"/>
      <c r="C26" s="50"/>
      <c r="D26" s="51"/>
      <c r="E26" s="52"/>
      <c r="F26" s="53"/>
      <c r="G26" s="53"/>
      <c r="H26" s="52"/>
      <c r="I26" s="52"/>
      <c r="J26" s="54"/>
    </row>
    <row r="27" spans="2:12" ht="15.75" thickBot="1" x14ac:dyDescent="0.3">
      <c r="B27" s="55"/>
      <c r="C27" s="56" t="s">
        <v>14</v>
      </c>
      <c r="D27" s="57"/>
      <c r="E27" s="58"/>
      <c r="F27" s="59"/>
      <c r="G27" s="59"/>
      <c r="H27" s="58"/>
      <c r="I27" s="60" t="s">
        <v>15</v>
      </c>
      <c r="J27" s="12">
        <f>SUM(J22:J26)</f>
        <v>0</v>
      </c>
    </row>
    <row r="28" spans="2:12" ht="15.75" thickBot="1" x14ac:dyDescent="0.3">
      <c r="B28" s="55"/>
      <c r="C28" s="50"/>
      <c r="D28" s="61"/>
      <c r="E28" s="62"/>
      <c r="F28" s="63"/>
      <c r="G28" s="63"/>
      <c r="H28" s="62"/>
      <c r="I28" s="62"/>
      <c r="J28" s="64"/>
    </row>
    <row r="29" spans="2:12" ht="15.75" thickBot="1" x14ac:dyDescent="0.3">
      <c r="B29" s="65"/>
      <c r="C29" s="25" t="s">
        <v>16</v>
      </c>
      <c r="D29" s="61"/>
      <c r="E29" s="62"/>
      <c r="F29" s="63"/>
      <c r="G29" s="63"/>
      <c r="H29" s="62"/>
      <c r="I29" s="62"/>
      <c r="J29" s="64"/>
    </row>
    <row r="30" spans="2:12" s="282" customFormat="1" x14ac:dyDescent="0.25">
      <c r="B30" s="66"/>
      <c r="C30" s="67"/>
      <c r="D30" s="68"/>
      <c r="E30" s="69"/>
      <c r="F30" s="70"/>
      <c r="G30" s="70"/>
      <c r="H30" s="69"/>
      <c r="I30" s="69"/>
      <c r="J30" s="71"/>
    </row>
    <row r="31" spans="2:12" s="282" customFormat="1" x14ac:dyDescent="0.25">
      <c r="B31" s="73"/>
      <c r="C31" s="74"/>
      <c r="D31" s="75"/>
      <c r="E31" s="76"/>
      <c r="F31" s="77"/>
      <c r="G31" s="77"/>
      <c r="H31" s="76"/>
      <c r="I31" s="37"/>
      <c r="J31" s="38"/>
    </row>
    <row r="32" spans="2:12" s="282" customFormat="1" x14ac:dyDescent="0.25">
      <c r="B32" s="73"/>
      <c r="C32" s="74"/>
      <c r="D32" s="75"/>
      <c r="E32" s="76"/>
      <c r="F32" s="77"/>
      <c r="G32" s="77"/>
      <c r="H32" s="76"/>
      <c r="I32" s="37"/>
      <c r="J32" s="38"/>
    </row>
    <row r="33" spans="2:15" s="282" customFormat="1" x14ac:dyDescent="0.25">
      <c r="B33" s="73"/>
      <c r="C33" s="74"/>
      <c r="D33" s="75"/>
      <c r="E33" s="76"/>
      <c r="F33" s="77"/>
      <c r="G33" s="77"/>
      <c r="H33" s="76"/>
      <c r="I33" s="76"/>
      <c r="J33" s="38"/>
    </row>
    <row r="34" spans="2:15" s="282" customFormat="1" x14ac:dyDescent="0.25">
      <c r="B34" s="73"/>
      <c r="C34" s="74"/>
      <c r="D34" s="75"/>
      <c r="E34" s="76"/>
      <c r="F34" s="77"/>
      <c r="G34" s="77"/>
      <c r="H34" s="76"/>
      <c r="I34" s="37"/>
      <c r="J34" s="38"/>
    </row>
    <row r="35" spans="2:15" s="282" customFormat="1" x14ac:dyDescent="0.25">
      <c r="B35" s="73"/>
      <c r="C35" s="74"/>
      <c r="D35" s="75"/>
      <c r="E35" s="76"/>
      <c r="F35" s="77"/>
      <c r="G35" s="77"/>
      <c r="H35" s="76"/>
      <c r="I35" s="37"/>
      <c r="J35" s="38"/>
    </row>
    <row r="36" spans="2:15" x14ac:dyDescent="0.25">
      <c r="B36" s="34"/>
      <c r="C36" s="46"/>
      <c r="D36" s="78"/>
      <c r="E36" s="47"/>
      <c r="F36" s="48"/>
      <c r="G36" s="48"/>
      <c r="H36" s="47"/>
      <c r="I36" s="47"/>
      <c r="J36" s="44"/>
    </row>
    <row r="37" spans="2:15" ht="15.75" thickBot="1" x14ac:dyDescent="0.3">
      <c r="B37" s="49"/>
      <c r="C37" s="50"/>
      <c r="D37" s="79"/>
      <c r="E37" s="80"/>
      <c r="F37" s="81"/>
      <c r="G37" s="81"/>
      <c r="H37" s="80"/>
      <c r="I37" s="43"/>
      <c r="J37" s="82"/>
      <c r="L37" s="45"/>
    </row>
    <row r="38" spans="2:15" ht="15.75" thickBot="1" x14ac:dyDescent="0.3">
      <c r="B38" s="55"/>
      <c r="C38" s="56" t="s">
        <v>17</v>
      </c>
      <c r="D38" s="57"/>
      <c r="E38" s="58"/>
      <c r="F38" s="59"/>
      <c r="G38" s="59"/>
      <c r="H38" s="58"/>
      <c r="I38" s="60" t="s">
        <v>15</v>
      </c>
      <c r="J38" s="12">
        <f>SUM(J30:J37)</f>
        <v>0</v>
      </c>
    </row>
    <row r="39" spans="2:15" ht="15.75" thickBot="1" x14ac:dyDescent="0.3">
      <c r="B39" s="55"/>
      <c r="C39" s="50"/>
      <c r="D39" s="61"/>
      <c r="E39" s="62"/>
      <c r="F39" s="63"/>
      <c r="G39" s="63"/>
      <c r="H39" s="62"/>
      <c r="I39" s="62"/>
      <c r="J39" s="64"/>
    </row>
    <row r="40" spans="2:15" ht="15.75" thickBot="1" x14ac:dyDescent="0.3">
      <c r="B40" s="65"/>
      <c r="C40" s="25" t="s">
        <v>18</v>
      </c>
      <c r="D40" s="61"/>
      <c r="E40" s="62"/>
      <c r="F40" s="63"/>
      <c r="G40" s="63"/>
      <c r="H40" s="62"/>
      <c r="I40" s="62"/>
      <c r="J40" s="64"/>
    </row>
    <row r="41" spans="2:15" ht="178.5" x14ac:dyDescent="0.25">
      <c r="B41" s="224" t="str">
        <f>'ANAS 2015'!B3</f>
        <v>SIC.04.02.001.3.a</v>
      </c>
      <c r="C41" s="232" t="str">
        <f>'ANAS 2015'!C3</f>
        <v xml:space="preserve">SEGNALE TRIANGOLARE O OTTAGONALE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LATO/DIAMETRO CM 120
-PER IL PRIMO MESE O FRAZIONE </v>
      </c>
      <c r="D41" s="234" t="str">
        <f>'ANAS 2015'!D3</f>
        <v xml:space="preserve">cad </v>
      </c>
      <c r="E41" s="235">
        <v>2</v>
      </c>
      <c r="F41" s="236">
        <f>'ANAS 2015'!E3</f>
        <v>42.68</v>
      </c>
      <c r="G41" s="236">
        <v>9.0500000000000007</v>
      </c>
      <c r="H41" s="235">
        <f>F41-G41+G41/4</f>
        <v>35.892499999999998</v>
      </c>
      <c r="I41" s="237">
        <f t="shared" ref="I41:I52" si="0">E41/$I$15</f>
        <v>2</v>
      </c>
      <c r="J41" s="238">
        <f t="shared" ref="J41:J52" si="1">I41*H41</f>
        <v>71.784999999999997</v>
      </c>
      <c r="L41" s="45"/>
      <c r="O41" s="45"/>
    </row>
    <row r="42" spans="2:15" ht="204" x14ac:dyDescent="0.25">
      <c r="B42" s="224" t="str">
        <f>'ANAS 2015'!B9</f>
        <v xml:space="preserve">SIC.04.02.010.2.a </v>
      </c>
      <c r="C42" s="232" t="str">
        <f>'ANAS 2015'!C9</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0,26 A 0,90 MQ DI SUPERFICIE 
-PER IL PRIMO MESE O FRAZIONE </v>
      </c>
      <c r="D42" s="239" t="str">
        <f>'ANAS 2015'!D10</f>
        <v>mq</v>
      </c>
      <c r="E42" s="240">
        <f>0.42*E41</f>
        <v>0.84</v>
      </c>
      <c r="F42" s="241">
        <f>'ANAS 2015'!E9</f>
        <v>71.98</v>
      </c>
      <c r="G42" s="241">
        <f>'ANAS 2015'!E10</f>
        <v>15.26</v>
      </c>
      <c r="H42" s="240">
        <f>F42-G42+G42/4</f>
        <v>60.535000000000004</v>
      </c>
      <c r="I42" s="242">
        <f t="shared" si="0"/>
        <v>0.84</v>
      </c>
      <c r="J42" s="243">
        <f t="shared" si="1"/>
        <v>50.849400000000003</v>
      </c>
      <c r="L42" s="45"/>
      <c r="O42" s="45"/>
    </row>
    <row r="43" spans="2:15" ht="153" x14ac:dyDescent="0.25">
      <c r="B43" s="225" t="str">
        <f>'ANAS 2015'!B20</f>
        <v xml:space="preserve">SIC.04.04.001 </v>
      </c>
      <c r="C43" s="232" t="str">
        <f>'ANAS 2015'!C20</f>
        <v xml:space="preserve">LAMPEGGIANTE DA CANTIERE A LED 
di colore giallo o rosso, con alimentazione a batterie, emissione luminosa a 360°, fornito e posto in opera.
Sono compresi:
  -l'uso per la durata della fase che prevede il lampeggiante al fine di assicurare un ordinata gestione del cantiere garantendo meglio la sicurezza dei lavoratori;
 - la manutenzione per tutto il periodo della fase di lavoro al fine di garantirne la funzionalità e l'efficienza;
 - l'allontanamento a fine fase di lavoro.
È inoltre compreso quanto altro occorre per l'utilizzo temporaneo del lampeggiante.
Misurate per ogni giorno di uso, per la durata della fase di lavoro, al fine di garantire la sicurezza dei lavoratori </v>
      </c>
      <c r="D43" s="244" t="str">
        <f>'ANAS 2015'!D20</f>
        <v xml:space="preserve">cad </v>
      </c>
      <c r="E43" s="285">
        <f>E44+E41+6-1</f>
        <v>21</v>
      </c>
      <c r="F43" s="246" t="s">
        <v>20</v>
      </c>
      <c r="G43" s="246" t="s">
        <v>20</v>
      </c>
      <c r="H43" s="245">
        <f>'ANAS 2015'!E20</f>
        <v>0.85</v>
      </c>
      <c r="I43" s="242">
        <f t="shared" si="0"/>
        <v>21</v>
      </c>
      <c r="J43" s="243">
        <f t="shared" si="1"/>
        <v>17.849999999999998</v>
      </c>
      <c r="L43" s="45"/>
      <c r="O43" s="45"/>
    </row>
    <row r="44" spans="2:15" ht="178.5" x14ac:dyDescent="0.25">
      <c r="B44" s="224" t="str">
        <f>'ANAS 2015'!B5</f>
        <v xml:space="preserve">SIC.04.02.005.3.a </v>
      </c>
      <c r="C44" s="232" t="str">
        <f>'ANAS 2015'!C5</f>
        <v xml:space="preserve">SEGNALE CIRCOLARE O ROMBOIDALE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DIAMETRO/LATO CM 90 
-PER IL PRIMO MESE O FRAZIONE </v>
      </c>
      <c r="D44" s="239" t="str">
        <f>'ANAS 2015'!D5</f>
        <v xml:space="preserve">cad </v>
      </c>
      <c r="E44" s="240">
        <v>14</v>
      </c>
      <c r="F44" s="241">
        <f>'ANAS 2015'!E5</f>
        <v>43.06</v>
      </c>
      <c r="G44" s="241">
        <f>'ANAS 2015'!E6</f>
        <v>9.1300000000000008</v>
      </c>
      <c r="H44" s="240">
        <f>F44-G44+G44/4</f>
        <v>36.212499999999999</v>
      </c>
      <c r="I44" s="242">
        <f t="shared" si="0"/>
        <v>14</v>
      </c>
      <c r="J44" s="243">
        <f t="shared" si="1"/>
        <v>506.97499999999997</v>
      </c>
      <c r="L44" s="45"/>
      <c r="O44" s="45"/>
    </row>
    <row r="45" spans="2:15" ht="204" x14ac:dyDescent="0.25">
      <c r="B45" s="224" t="str">
        <f>'ANAS 2015'!B11</f>
        <v xml:space="preserve">SIC.04.02.010.3.a </v>
      </c>
      <c r="C45" s="232" t="str">
        <f>'ANAS 2015'!C11</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0,91 A 3,00 MQ DI SUPERFICIE 
-PER IL PRIMO MESE O FRAZIONE </v>
      </c>
      <c r="D45" s="239" t="str">
        <f>'ANAS 2015'!D11</f>
        <v>mq</v>
      </c>
      <c r="E45" s="240">
        <f>1.215*6</f>
        <v>7.2900000000000009</v>
      </c>
      <c r="F45" s="241">
        <f>'ANAS 2015'!E11</f>
        <v>73.5</v>
      </c>
      <c r="G45" s="241">
        <f>'ANAS 2015'!E12</f>
        <v>15.59</v>
      </c>
      <c r="H45" s="240">
        <f>F45-G45+G45/4</f>
        <v>61.807499999999997</v>
      </c>
      <c r="I45" s="242">
        <f t="shared" si="0"/>
        <v>7.2900000000000009</v>
      </c>
      <c r="J45" s="243">
        <f t="shared" si="1"/>
        <v>450.57667500000002</v>
      </c>
      <c r="L45" s="45"/>
      <c r="O45" s="45"/>
    </row>
    <row r="46" spans="2:15" ht="204" x14ac:dyDescent="0.25">
      <c r="B46" s="224" t="str">
        <f>'ANAS 2015'!B9</f>
        <v xml:space="preserve">SIC.04.02.010.2.a </v>
      </c>
      <c r="C46" s="232" t="str">
        <f>'ANAS 2015'!C9</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0,26 A 0,90 MQ DI SUPERFICIE 
-PER IL PRIMO MESE O FRAZIONE </v>
      </c>
      <c r="D46" s="239" t="str">
        <f>'ANAS 2015'!D9</f>
        <v>mq</v>
      </c>
      <c r="E46" s="240">
        <f>0.315*3</f>
        <v>0.94500000000000006</v>
      </c>
      <c r="F46" s="241">
        <f>'ANAS 2015'!E9</f>
        <v>71.98</v>
      </c>
      <c r="G46" s="241">
        <f>'ANAS 2015'!E10</f>
        <v>15.26</v>
      </c>
      <c r="H46" s="240">
        <f>F46-G46+G46/4</f>
        <v>60.535000000000004</v>
      </c>
      <c r="I46" s="242">
        <f t="shared" si="0"/>
        <v>0.94500000000000006</v>
      </c>
      <c r="J46" s="243">
        <f t="shared" si="1"/>
        <v>57.20557500000001</v>
      </c>
      <c r="L46" s="45"/>
      <c r="O46" s="45"/>
    </row>
    <row r="47" spans="2:15" ht="165.75" x14ac:dyDescent="0.25">
      <c r="B47" s="224" t="str">
        <f>'ANAS 2015'!B18</f>
        <v xml:space="preserve">SIC.04.03.005 </v>
      </c>
      <c r="C47" s="232" t="str">
        <f>'ANAS 2015'!C18</f>
        <v xml:space="preserve">DELINEATORE 
flessibile in gomma bifacciale, con 6 inserti di rifrangenza di classe II (in osservanza del Regolamento di attuazione del Codice della strada, fig. II 392), utilizzati per delineare zone di lavoro di lunga durata, deviazioni, incanalamenti e separazioni dei sensi di marcia.
Sono compresi:
 - allestimento in opera e successiva rimozione di ogni delineatore con utilizzo di idoneo collante;
 - il riposizionamenti a seguito di spostamenti provocati da mezzi in marcia;
 - la sostituzione in caso di eventuali perdite e/o danneggiamenti;
 - la manutenzione per tutto il periodo di durata della fase di riferimento;
 - l'accatastamento e l'allontanamento a fine fase di lavoro.
Misurato cadauno per giorno, posto in opera per la durata della fase di lavoro, al fine di garantire la sicurezza dei lavoratori </v>
      </c>
      <c r="D47" s="239" t="str">
        <f>'ANAS 2015'!D18</f>
        <v xml:space="preserve">cad </v>
      </c>
      <c r="E47" s="281">
        <f>CEILING((108+36+96+96+96+2000)/12,1)</f>
        <v>203</v>
      </c>
      <c r="F47" s="246" t="s">
        <v>20</v>
      </c>
      <c r="G47" s="246" t="s">
        <v>20</v>
      </c>
      <c r="H47" s="240">
        <f>'ANAS 2015'!E18</f>
        <v>0.4</v>
      </c>
      <c r="I47" s="242">
        <f t="shared" si="0"/>
        <v>203</v>
      </c>
      <c r="J47" s="243">
        <f t="shared" si="1"/>
        <v>81.2</v>
      </c>
      <c r="L47" s="45"/>
      <c r="O47" s="45">
        <f>CEILING((108+36+96+2000+96+96)/12,1)</f>
        <v>203</v>
      </c>
    </row>
    <row r="48" spans="2:15" ht="153" x14ac:dyDescent="0.25">
      <c r="B48" s="225" t="str">
        <f>'ANAS 2015'!B19</f>
        <v xml:space="preserve">SIC.04.03.015 </v>
      </c>
      <c r="C48" s="232" t="str">
        <f>'ANAS 2015'!C19</f>
        <v>SACCHETTI DI ZAVORRA 
per cartelli stradali, forniti e posti in opera.
Sono compresi:
 - l'uso per la durata della fase che prevede il sacchetto di zavorra al fine di assicurare un ordinata gestione del cantiere garantendo meglio la sicurezza dei lavoratori;
 - la manutenzione per tutto il periodo della fase di lavoro al fine di garantirne la funzionalità e l'efficienza;
 - l'accatastamento e l'allontanamento a fine fase di lavoro.
Dimensioni standard: cm 60 x 40, capienza Kg. 25,00.
È inoltre compreso quanto altro occorre per l'utilizzo temporaneo dei sacchetti.
Misurati per ogni giorno di uso, per la durata della fase di lavoro al fine di garantire la sicurezza dei lavoratori.</v>
      </c>
      <c r="D48" s="239" t="str">
        <f>'ANAS 2015'!D19</f>
        <v xml:space="preserve">cad </v>
      </c>
      <c r="E48" s="281">
        <f>1*E41+2*6+1*E44</f>
        <v>28</v>
      </c>
      <c r="F48" s="246" t="s">
        <v>20</v>
      </c>
      <c r="G48" s="246" t="s">
        <v>20</v>
      </c>
      <c r="H48" s="240">
        <f>'ANAS 2015'!E19</f>
        <v>0.25</v>
      </c>
      <c r="I48" s="242">
        <f t="shared" si="0"/>
        <v>28</v>
      </c>
      <c r="J48" s="243">
        <f t="shared" si="1"/>
        <v>7</v>
      </c>
      <c r="L48" s="45"/>
      <c r="O48" s="45"/>
    </row>
    <row r="49" spans="2:15" ht="25.5" x14ac:dyDescent="0.25">
      <c r="B49" s="224" t="str">
        <f>'ANALISI DI MERCATO'!B5</f>
        <v>BSIC-AM003</v>
      </c>
      <c r="C49" s="232" t="str">
        <f>'ANALISI DI MERCATO'!C5</f>
        <v>Pannello 90x90 fondo nero - 8 fari a led diam. 200 certificato, compreso di Cavalletto verticale e batterie (durata 8 ore). Compenso giornaliero.</v>
      </c>
      <c r="D49" s="239" t="str">
        <f>'ANALISI DI MERCATO'!D5</f>
        <v>giorno</v>
      </c>
      <c r="E49" s="281">
        <v>2</v>
      </c>
      <c r="F49" s="246" t="s">
        <v>20</v>
      </c>
      <c r="G49" s="246" t="s">
        <v>20</v>
      </c>
      <c r="H49" s="240">
        <f>'ANALISI DI MERCATO'!H5</f>
        <v>37.774421333333336</v>
      </c>
      <c r="I49" s="242">
        <f t="shared" si="0"/>
        <v>2</v>
      </c>
      <c r="J49" s="243">
        <f t="shared" si="1"/>
        <v>75.548842666666673</v>
      </c>
      <c r="L49" s="45"/>
      <c r="O49" s="45"/>
    </row>
    <row r="50" spans="2:15" ht="63.75" x14ac:dyDescent="0.25">
      <c r="B50" s="224" t="str">
        <f>'ANALISI DI MERCATO'!B3</f>
        <v>BSIC-AM001</v>
      </c>
      <c r="C50" s="232" t="str">
        <f>'ANALISI DI MERCATO'!C3</f>
        <v>Carrello, raffigurante alcune figure del Codice della Strada, costituito da: rimorchio stradale (portata 750 kg) con apposito telaio fisso e basculante per il fissaggio della segnaletica, segnaletica costituita da pannello inferiore fissato in posizione verticale e pannello superiore fissato al telaio basculante , centralina elettronica per il controllo della segnaletica luminosa a 12 e a 24 V C.C..Compenso giornaliero, comprensivo del mantenimento in esercizio.</v>
      </c>
      <c r="D50" s="239" t="str">
        <f>'ANALISI DI MERCATO'!D3</f>
        <v>giorno</v>
      </c>
      <c r="E50" s="240">
        <v>0</v>
      </c>
      <c r="F50" s="246" t="s">
        <v>20</v>
      </c>
      <c r="G50" s="246" t="s">
        <v>20</v>
      </c>
      <c r="H50" s="240">
        <f>'ANALISI DI MERCATO'!H3</f>
        <v>46.830839999999995</v>
      </c>
      <c r="I50" s="242">
        <f t="shared" si="0"/>
        <v>0</v>
      </c>
      <c r="J50" s="243">
        <f t="shared" si="1"/>
        <v>0</v>
      </c>
      <c r="L50" s="45"/>
    </row>
    <row r="51" spans="2:15" ht="76.5" x14ac:dyDescent="0.25">
      <c r="B51" s="247" t="str">
        <f>' CPT 2012 agg.2014'!B3</f>
        <v>S.1.01.1.9.c</v>
      </c>
      <c r="C51" s="233" t="str">
        <f>' CPT 2012 agg.2014'!C3</f>
        <v>Delimitazione provvisoria di zone di lavoro realizzata mediante transenne modulari costituite da struttura principale in tubolare di ferro, diametro 33 mm, e barre verticali in tondino, diametro 8 mm, entrambe zincate a caldo, dotate di ganci e attacchi per il collegamento continuo degli elementi senza vincoli di orientamento. Nolo per ogni mese o frazione.
Modulo di altezza pari a 1110 mm e lunghezza pari a 2000 mm con pannello a strisce alternate oblique bianche e rosse, rifrangenti in classe i.</v>
      </c>
      <c r="D51" s="239" t="str">
        <f>' CPT 2012 agg.2014'!D3</f>
        <v xml:space="preserve">cad </v>
      </c>
      <c r="E51" s="240">
        <v>0</v>
      </c>
      <c r="F51" s="241">
        <f>' CPT 2012 agg.2014'!E3</f>
        <v>2.16</v>
      </c>
      <c r="G51" s="241" t="s">
        <v>20</v>
      </c>
      <c r="H51" s="240">
        <f>F51/4</f>
        <v>0.54</v>
      </c>
      <c r="I51" s="242">
        <f t="shared" si="0"/>
        <v>0</v>
      </c>
      <c r="J51" s="243">
        <f t="shared" si="1"/>
        <v>0</v>
      </c>
      <c r="L51" s="45"/>
    </row>
    <row r="52" spans="2:15" ht="90" thickBot="1" x14ac:dyDescent="0.3">
      <c r="B52" s="247" t="str">
        <f>' CPT 2012 agg.2014'!B4</f>
        <v>S.1.01.1.9.e</v>
      </c>
      <c r="C52" s="233" t="str">
        <f>' CPT 2012 agg.2014'!C4</f>
        <v>Delimitazione provvisoria di zone di lavoro realizzata mediante transenne modulari costituite da struttura principale in tubolare di ferro, diametro 33 mm, e barre verticali in tondino, diametro 8 mm, entrambe zincate a caldo, dotate di ganci e attacchi per il collegamento continuo degli elementi senza vincoli di orientamento. Montaggio e smontaggio, per ogni modulo.
Modulo di altezza pari a 1110 mm e lunghezza pari a 2000 mm con pannello a strisce alternate oblique bianche e rosse, rifrangenti in classe i.</v>
      </c>
      <c r="D52" s="239" t="str">
        <f>' CPT 2012 agg.2014'!D4</f>
        <v xml:space="preserve">cad </v>
      </c>
      <c r="E52" s="240">
        <v>0</v>
      </c>
      <c r="F52" s="241" t="s">
        <v>20</v>
      </c>
      <c r="G52" s="241" t="s">
        <v>20</v>
      </c>
      <c r="H52" s="240">
        <f>' CPT 2012 agg.2014'!E4</f>
        <v>2.38</v>
      </c>
      <c r="I52" s="242">
        <f t="shared" si="0"/>
        <v>0</v>
      </c>
      <c r="J52" s="243">
        <f t="shared" si="1"/>
        <v>0</v>
      </c>
      <c r="L52" s="45"/>
    </row>
    <row r="53" spans="2:15" ht="15.75" thickBot="1" x14ac:dyDescent="0.3">
      <c r="B53" s="55"/>
      <c r="C53" s="56" t="s">
        <v>22</v>
      </c>
      <c r="D53" s="57"/>
      <c r="E53" s="58"/>
      <c r="F53" s="59"/>
      <c r="G53" s="59"/>
      <c r="H53" s="58"/>
      <c r="I53" s="60" t="s">
        <v>15</v>
      </c>
      <c r="J53" s="12">
        <f>SUM(J41:J52)</f>
        <v>1318.9904926666666</v>
      </c>
    </row>
    <row r="54" spans="2:15" ht="15.75" thickBot="1" x14ac:dyDescent="0.3">
      <c r="C54" s="87"/>
      <c r="D54" s="88"/>
      <c r="E54" s="89"/>
      <c r="F54" s="89"/>
      <c r="G54" s="89"/>
      <c r="H54" s="89"/>
      <c r="I54" s="90"/>
      <c r="J54" s="90"/>
    </row>
    <row r="55" spans="2:15" ht="15.75" thickBot="1" x14ac:dyDescent="0.3">
      <c r="C55" s="91"/>
      <c r="D55" s="91"/>
      <c r="E55" s="91"/>
      <c r="F55" s="91"/>
      <c r="G55" s="91"/>
      <c r="H55" s="91" t="s">
        <v>23</v>
      </c>
      <c r="I55" s="92" t="s">
        <v>24</v>
      </c>
      <c r="J55" s="12">
        <f>J53+J38+J27</f>
        <v>1318.9904926666666</v>
      </c>
      <c r="L55" s="45"/>
    </row>
    <row r="57" spans="2:15" x14ac:dyDescent="0.25">
      <c r="B57" s="155" t="s">
        <v>25</v>
      </c>
      <c r="C57" s="156"/>
      <c r="D57" s="157"/>
      <c r="E57" s="1"/>
      <c r="F57" s="1"/>
      <c r="G57" s="1"/>
      <c r="H57" s="1"/>
      <c r="I57" s="1"/>
      <c r="J57" s="1"/>
    </row>
    <row r="58" spans="2:15" ht="15" customHeight="1" x14ac:dyDescent="0.25">
      <c r="B58" s="158" t="s">
        <v>26</v>
      </c>
      <c r="C58" s="375" t="s">
        <v>268</v>
      </c>
      <c r="D58" s="375"/>
      <c r="E58" s="375"/>
      <c r="F58" s="375"/>
      <c r="G58" s="375"/>
      <c r="H58" s="375"/>
      <c r="I58" s="375"/>
      <c r="J58" s="375"/>
    </row>
    <row r="59" spans="2:15" x14ac:dyDescent="0.25">
      <c r="B59" s="158" t="s">
        <v>27</v>
      </c>
      <c r="C59" s="375" t="s">
        <v>269</v>
      </c>
      <c r="D59" s="375"/>
      <c r="E59" s="375"/>
      <c r="F59" s="375"/>
      <c r="G59" s="375"/>
      <c r="H59" s="375"/>
      <c r="I59" s="375"/>
      <c r="J59" s="375"/>
    </row>
    <row r="60" spans="2:15" ht="30" customHeight="1" x14ac:dyDescent="0.25">
      <c r="B60" s="158" t="s">
        <v>28</v>
      </c>
      <c r="C60" s="375" t="s">
        <v>160</v>
      </c>
      <c r="D60" s="375"/>
      <c r="E60" s="375"/>
      <c r="F60" s="375"/>
      <c r="G60" s="375"/>
      <c r="H60" s="375"/>
      <c r="I60" s="375"/>
      <c r="J60" s="375"/>
    </row>
    <row r="61" spans="2:15" x14ac:dyDescent="0.25">
      <c r="C61" s="93"/>
    </row>
  </sheetData>
  <mergeCells count="5">
    <mergeCell ref="B2:B3"/>
    <mergeCell ref="C2:F13"/>
    <mergeCell ref="C58:J58"/>
    <mergeCell ref="C59:J59"/>
    <mergeCell ref="C60:J60"/>
  </mergeCells>
  <pageMargins left="0.7" right="0.7" top="0.75" bottom="0.75" header="0.3" footer="0.3"/>
  <pageSetup paperSize="9" scale="52" orientation="portrait" r:id="rId1"/>
  <colBreaks count="1" manualBreakCount="1">
    <brk id="11" max="1048575"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I6"/>
  <sheetViews>
    <sheetView zoomScale="85" zoomScaleNormal="85" workbookViewId="0">
      <pane ySplit="2" topLeftCell="A3" activePane="bottomLeft" state="frozen"/>
      <selection activeCell="AB21" sqref="AB21:AF21"/>
      <selection pane="bottomLeft" activeCell="AB21" sqref="AB21:AF21"/>
    </sheetView>
  </sheetViews>
  <sheetFormatPr defaultRowHeight="15" x14ac:dyDescent="0.25"/>
  <cols>
    <col min="1" max="1" width="3.7109375" style="184" customWidth="1"/>
    <col min="2" max="2" width="13.7109375" customWidth="1"/>
    <col min="3" max="3" width="80.7109375" customWidth="1"/>
    <col min="4" max="4" width="10.7109375" customWidth="1"/>
    <col min="5" max="5" width="10.7109375" style="187" customWidth="1"/>
    <col min="6" max="6" width="8.7109375" style="184" customWidth="1"/>
    <col min="7" max="7" width="15.7109375" customWidth="1"/>
    <col min="8" max="8" width="10.7109375" style="170" customWidth="1"/>
    <col min="9" max="9" width="12.7109375" bestFit="1" customWidth="1"/>
  </cols>
  <sheetData>
    <row r="1" spans="2:9" s="184" customFormat="1" ht="15.75" thickBot="1" x14ac:dyDescent="0.3">
      <c r="E1" s="187"/>
      <c r="G1" s="184" t="s">
        <v>97</v>
      </c>
      <c r="H1" s="170"/>
    </row>
    <row r="2" spans="2:9" s="184" customFormat="1" ht="15.75" thickBot="1" x14ac:dyDescent="0.3">
      <c r="B2" s="189" t="s">
        <v>96</v>
      </c>
      <c r="C2" s="189" t="s">
        <v>40</v>
      </c>
      <c r="D2" s="189" t="s">
        <v>4</v>
      </c>
      <c r="E2" s="190" t="s">
        <v>6</v>
      </c>
      <c r="F2" s="189" t="s">
        <v>98</v>
      </c>
      <c r="G2" s="189">
        <v>2014</v>
      </c>
      <c r="H2" s="191" t="s">
        <v>6</v>
      </c>
      <c r="I2" s="192"/>
    </row>
    <row r="3" spans="2:9" ht="90" x14ac:dyDescent="0.25">
      <c r="B3" s="178" t="s">
        <v>100</v>
      </c>
      <c r="C3" s="101" t="str">
        <f>'BSIC-AM001'!H3</f>
        <v>Carrello, raffigurante alcune figure del Codice della Strada, costituito da: rimorchio stradale (portata 750 kg) con apposito telaio fisso e basculante per il fissaggio della segnaletica, segnaletica costituita da pannello inferiore fissato in posizione verticale e pannello superiore fissato al telaio basculante , centralina elettronica per il controllo della segnaletica luminosa a 12 e a 24 V C.C..Compenso giornaliero, comprensivo del mantenimento in esercizio.</v>
      </c>
      <c r="D3" t="s">
        <v>21</v>
      </c>
      <c r="E3" s="187">
        <f>'BSIC-AM001'!Q48</f>
        <v>41.37</v>
      </c>
      <c r="F3" s="184">
        <v>2007</v>
      </c>
      <c r="G3">
        <v>1.1319999999999999</v>
      </c>
      <c r="H3" s="188">
        <f>E3*G3</f>
        <v>46.830839999999995</v>
      </c>
      <c r="I3" s="178" t="s">
        <v>103</v>
      </c>
    </row>
    <row r="4" spans="2:9" ht="120" x14ac:dyDescent="0.25">
      <c r="B4" s="193" t="s">
        <v>101</v>
      </c>
      <c r="C4" s="194" t="str">
        <f>'BSIC-AM002'!H3</f>
        <v>Carrello completo di PMV full color 120x120 e alfanumerico monocromatico, completo di rimorchio a pianale attrezzato, tabellone elevabile con pannello a pittogrammi più luci lampeggianti, tabellone elevabile con pannello alfanumerico, meccanica di movimentazione per PMV full color tipo grafico, gruppo elettrogeno (diesel) in contenitore di protezione, serbatoio carburante separato in contenitore di protezione, centralina di controllo, modem GSM, dispositivo GPS, quadro di comando in contenitore di protezione, batterie in gel 200 Ah, software di gestione, noleggio giornaliero, compresi gli oneri per il mantenimento in efficienza per tutta la durata dei lavori.</v>
      </c>
      <c r="D4" s="195" t="s">
        <v>19</v>
      </c>
      <c r="E4" s="196">
        <f>'BSIC-AM002'!Q48</f>
        <v>64.976666666666674</v>
      </c>
      <c r="F4" s="195">
        <v>2010</v>
      </c>
      <c r="G4" s="195">
        <v>1.0720000000000001</v>
      </c>
      <c r="H4" s="197">
        <f t="shared" ref="H4:H5" si="0">E4*G4</f>
        <v>69.654986666666673</v>
      </c>
      <c r="I4" s="193" t="s">
        <v>103</v>
      </c>
    </row>
    <row r="5" spans="2:9" ht="30" x14ac:dyDescent="0.25">
      <c r="B5" s="193" t="s">
        <v>102</v>
      </c>
      <c r="C5" s="194" t="str">
        <f>'BSIC-AM003'!H3</f>
        <v>Pannello 90x90 fondo nero - 8 fari a led diam. 200 certificato, compreso di Cavalletto verticale e batterie (durata 8 ore). Compenso giornaliero.</v>
      </c>
      <c r="D5" s="195" t="s">
        <v>21</v>
      </c>
      <c r="E5" s="196">
        <f>'BSIC-AM003'!Q48</f>
        <v>35.237333333333332</v>
      </c>
      <c r="F5" s="195">
        <v>2010</v>
      </c>
      <c r="G5" s="195">
        <v>1.0720000000000001</v>
      </c>
      <c r="H5" s="197">
        <f t="shared" si="0"/>
        <v>37.774421333333336</v>
      </c>
      <c r="I5" s="193" t="s">
        <v>103</v>
      </c>
    </row>
    <row r="6" spans="2:9" x14ac:dyDescent="0.25">
      <c r="H6" s="188"/>
    </row>
  </sheetData>
  <hyperlinks>
    <hyperlink ref="B3" location="'BSIC-AM001'!A1" display="BSIC-AM001"/>
    <hyperlink ref="B4" location="'BSIC-AM002'!A1" display="BSIC-AM002"/>
    <hyperlink ref="B5" location="'BSIC-AM003'!A1" display="BSIC-AM003"/>
    <hyperlink ref="I3" r:id="rId1"/>
    <hyperlink ref="I4" r:id="rId2"/>
    <hyperlink ref="I5" r:id="rId3"/>
  </hyperlinks>
  <pageMargins left="0.7" right="0.7" top="0.75" bottom="0.75" header="0.3" footer="0.3"/>
  <pageSetup paperSize="9" orientation="portrait" r:id="rId4"/>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79998168889431442"/>
  </sheetPr>
  <dimension ref="B1:N53"/>
  <sheetViews>
    <sheetView view="pageBreakPreview" topLeftCell="A43" zoomScale="85" zoomScaleNormal="85" zoomScaleSheetLayoutView="85" workbookViewId="0">
      <selection activeCell="C43" sqref="C43"/>
    </sheetView>
  </sheetViews>
  <sheetFormatPr defaultRowHeight="15" x14ac:dyDescent="0.25"/>
  <cols>
    <col min="1" max="1" width="3.7109375" style="284" customWidth="1"/>
    <col min="2" max="2" width="15.7109375" style="284" customWidth="1"/>
    <col min="3" max="3" width="80.7109375" style="284" customWidth="1"/>
    <col min="4" max="4" width="8.7109375" style="6" customWidth="1"/>
    <col min="5" max="5" width="9.85546875" style="112" customWidth="1"/>
    <col min="6" max="9" width="10.7109375" style="112" customWidth="1"/>
    <col min="10" max="10" width="3.7109375" style="284" customWidth="1"/>
    <col min="11" max="257" width="9.140625" style="284"/>
    <col min="258" max="258" width="13.7109375" style="284" customWidth="1"/>
    <col min="259" max="259" width="42.7109375" style="284" bestFit="1" customWidth="1"/>
    <col min="260" max="260" width="8.7109375" style="284" customWidth="1"/>
    <col min="261" max="261" width="9.85546875" style="284" customWidth="1"/>
    <col min="262" max="265" width="10.7109375" style="284" customWidth="1"/>
    <col min="266" max="266" width="3.7109375" style="284" customWidth="1"/>
    <col min="267" max="513" width="9.140625" style="284"/>
    <col min="514" max="514" width="13.7109375" style="284" customWidth="1"/>
    <col min="515" max="515" width="42.7109375" style="284" bestFit="1" customWidth="1"/>
    <col min="516" max="516" width="8.7109375" style="284" customWidth="1"/>
    <col min="517" max="517" width="9.85546875" style="284" customWidth="1"/>
    <col min="518" max="521" width="10.7109375" style="284" customWidth="1"/>
    <col min="522" max="522" width="3.7109375" style="284" customWidth="1"/>
    <col min="523" max="769" width="9.140625" style="284"/>
    <col min="770" max="770" width="13.7109375" style="284" customWidth="1"/>
    <col min="771" max="771" width="42.7109375" style="284" bestFit="1" customWidth="1"/>
    <col min="772" max="772" width="8.7109375" style="284" customWidth="1"/>
    <col min="773" max="773" width="9.85546875" style="284" customWidth="1"/>
    <col min="774" max="777" width="10.7109375" style="284" customWidth="1"/>
    <col min="778" max="778" width="3.7109375" style="284" customWidth="1"/>
    <col min="779" max="1025" width="9.140625" style="284"/>
    <col min="1026" max="1026" width="13.7109375" style="284" customWidth="1"/>
    <col min="1027" max="1027" width="42.7109375" style="284" bestFit="1" customWidth="1"/>
    <col min="1028" max="1028" width="8.7109375" style="284" customWidth="1"/>
    <col min="1029" max="1029" width="9.85546875" style="284" customWidth="1"/>
    <col min="1030" max="1033" width="10.7109375" style="284" customWidth="1"/>
    <col min="1034" max="1034" width="3.7109375" style="284" customWidth="1"/>
    <col min="1035" max="1281" width="9.140625" style="284"/>
    <col min="1282" max="1282" width="13.7109375" style="284" customWidth="1"/>
    <col min="1283" max="1283" width="42.7109375" style="284" bestFit="1" customWidth="1"/>
    <col min="1284" max="1284" width="8.7109375" style="284" customWidth="1"/>
    <col min="1285" max="1285" width="9.85546875" style="284" customWidth="1"/>
    <col min="1286" max="1289" width="10.7109375" style="284" customWidth="1"/>
    <col min="1290" max="1290" width="3.7109375" style="284" customWidth="1"/>
    <col min="1291" max="1537" width="9.140625" style="284"/>
    <col min="1538" max="1538" width="13.7109375" style="284" customWidth="1"/>
    <col min="1539" max="1539" width="42.7109375" style="284" bestFit="1" customWidth="1"/>
    <col min="1540" max="1540" width="8.7109375" style="284" customWidth="1"/>
    <col min="1541" max="1541" width="9.85546875" style="284" customWidth="1"/>
    <col min="1542" max="1545" width="10.7109375" style="284" customWidth="1"/>
    <col min="1546" max="1546" width="3.7109375" style="284" customWidth="1"/>
    <col min="1547" max="1793" width="9.140625" style="284"/>
    <col min="1794" max="1794" width="13.7109375" style="284" customWidth="1"/>
    <col min="1795" max="1795" width="42.7109375" style="284" bestFit="1" customWidth="1"/>
    <col min="1796" max="1796" width="8.7109375" style="284" customWidth="1"/>
    <col min="1797" max="1797" width="9.85546875" style="284" customWidth="1"/>
    <col min="1798" max="1801" width="10.7109375" style="284" customWidth="1"/>
    <col min="1802" max="1802" width="3.7109375" style="284" customWidth="1"/>
    <col min="1803" max="2049" width="9.140625" style="284"/>
    <col min="2050" max="2050" width="13.7109375" style="284" customWidth="1"/>
    <col min="2051" max="2051" width="42.7109375" style="284" bestFit="1" customWidth="1"/>
    <col min="2052" max="2052" width="8.7109375" style="284" customWidth="1"/>
    <col min="2053" max="2053" width="9.85546875" style="284" customWidth="1"/>
    <col min="2054" max="2057" width="10.7109375" style="284" customWidth="1"/>
    <col min="2058" max="2058" width="3.7109375" style="284" customWidth="1"/>
    <col min="2059" max="2305" width="9.140625" style="284"/>
    <col min="2306" max="2306" width="13.7109375" style="284" customWidth="1"/>
    <col min="2307" max="2307" width="42.7109375" style="284" bestFit="1" customWidth="1"/>
    <col min="2308" max="2308" width="8.7109375" style="284" customWidth="1"/>
    <col min="2309" max="2309" width="9.85546875" style="284" customWidth="1"/>
    <col min="2310" max="2313" width="10.7109375" style="284" customWidth="1"/>
    <col min="2314" max="2314" width="3.7109375" style="284" customWidth="1"/>
    <col min="2315" max="2561" width="9.140625" style="284"/>
    <col min="2562" max="2562" width="13.7109375" style="284" customWidth="1"/>
    <col min="2563" max="2563" width="42.7109375" style="284" bestFit="1" customWidth="1"/>
    <col min="2564" max="2564" width="8.7109375" style="284" customWidth="1"/>
    <col min="2565" max="2565" width="9.85546875" style="284" customWidth="1"/>
    <col min="2566" max="2569" width="10.7109375" style="284" customWidth="1"/>
    <col min="2570" max="2570" width="3.7109375" style="284" customWidth="1"/>
    <col min="2571" max="2817" width="9.140625" style="284"/>
    <col min="2818" max="2818" width="13.7109375" style="284" customWidth="1"/>
    <col min="2819" max="2819" width="42.7109375" style="284" bestFit="1" customWidth="1"/>
    <col min="2820" max="2820" width="8.7109375" style="284" customWidth="1"/>
    <col min="2821" max="2821" width="9.85546875" style="284" customWidth="1"/>
    <col min="2822" max="2825" width="10.7109375" style="284" customWidth="1"/>
    <col min="2826" max="2826" width="3.7109375" style="284" customWidth="1"/>
    <col min="2827" max="3073" width="9.140625" style="284"/>
    <col min="3074" max="3074" width="13.7109375" style="284" customWidth="1"/>
    <col min="3075" max="3075" width="42.7109375" style="284" bestFit="1" customWidth="1"/>
    <col min="3076" max="3076" width="8.7109375" style="284" customWidth="1"/>
    <col min="3077" max="3077" width="9.85546875" style="284" customWidth="1"/>
    <col min="3078" max="3081" width="10.7109375" style="284" customWidth="1"/>
    <col min="3082" max="3082" width="3.7109375" style="284" customWidth="1"/>
    <col min="3083" max="3329" width="9.140625" style="284"/>
    <col min="3330" max="3330" width="13.7109375" style="284" customWidth="1"/>
    <col min="3331" max="3331" width="42.7109375" style="284" bestFit="1" customWidth="1"/>
    <col min="3332" max="3332" width="8.7109375" style="284" customWidth="1"/>
    <col min="3333" max="3333" width="9.85546875" style="284" customWidth="1"/>
    <col min="3334" max="3337" width="10.7109375" style="284" customWidth="1"/>
    <col min="3338" max="3338" width="3.7109375" style="284" customWidth="1"/>
    <col min="3339" max="3585" width="9.140625" style="284"/>
    <col min="3586" max="3586" width="13.7109375" style="284" customWidth="1"/>
    <col min="3587" max="3587" width="42.7109375" style="284" bestFit="1" customWidth="1"/>
    <col min="3588" max="3588" width="8.7109375" style="284" customWidth="1"/>
    <col min="3589" max="3589" width="9.85546875" style="284" customWidth="1"/>
    <col min="3590" max="3593" width="10.7109375" style="284" customWidth="1"/>
    <col min="3594" max="3594" width="3.7109375" style="284" customWidth="1"/>
    <col min="3595" max="3841" width="9.140625" style="284"/>
    <col min="3842" max="3842" width="13.7109375" style="284" customWidth="1"/>
    <col min="3843" max="3843" width="42.7109375" style="284" bestFit="1" customWidth="1"/>
    <col min="3844" max="3844" width="8.7109375" style="284" customWidth="1"/>
    <col min="3845" max="3845" width="9.85546875" style="284" customWidth="1"/>
    <col min="3846" max="3849" width="10.7109375" style="284" customWidth="1"/>
    <col min="3850" max="3850" width="3.7109375" style="284" customWidth="1"/>
    <col min="3851" max="4097" width="9.140625" style="284"/>
    <col min="4098" max="4098" width="13.7109375" style="284" customWidth="1"/>
    <col min="4099" max="4099" width="42.7109375" style="284" bestFit="1" customWidth="1"/>
    <col min="4100" max="4100" width="8.7109375" style="284" customWidth="1"/>
    <col min="4101" max="4101" width="9.85546875" style="284" customWidth="1"/>
    <col min="4102" max="4105" width="10.7109375" style="284" customWidth="1"/>
    <col min="4106" max="4106" width="3.7109375" style="284" customWidth="1"/>
    <col min="4107" max="4353" width="9.140625" style="284"/>
    <col min="4354" max="4354" width="13.7109375" style="284" customWidth="1"/>
    <col min="4355" max="4355" width="42.7109375" style="284" bestFit="1" customWidth="1"/>
    <col min="4356" max="4356" width="8.7109375" style="284" customWidth="1"/>
    <col min="4357" max="4357" width="9.85546875" style="284" customWidth="1"/>
    <col min="4358" max="4361" width="10.7109375" style="284" customWidth="1"/>
    <col min="4362" max="4362" width="3.7109375" style="284" customWidth="1"/>
    <col min="4363" max="4609" width="9.140625" style="284"/>
    <col min="4610" max="4610" width="13.7109375" style="284" customWidth="1"/>
    <col min="4611" max="4611" width="42.7109375" style="284" bestFit="1" customWidth="1"/>
    <col min="4612" max="4612" width="8.7109375" style="284" customWidth="1"/>
    <col min="4613" max="4613" width="9.85546875" style="284" customWidth="1"/>
    <col min="4614" max="4617" width="10.7109375" style="284" customWidth="1"/>
    <col min="4618" max="4618" width="3.7109375" style="284" customWidth="1"/>
    <col min="4619" max="4865" width="9.140625" style="284"/>
    <col min="4866" max="4866" width="13.7109375" style="284" customWidth="1"/>
    <col min="4867" max="4867" width="42.7109375" style="284" bestFit="1" customWidth="1"/>
    <col min="4868" max="4868" width="8.7109375" style="284" customWidth="1"/>
    <col min="4869" max="4869" width="9.85546875" style="284" customWidth="1"/>
    <col min="4870" max="4873" width="10.7109375" style="284" customWidth="1"/>
    <col min="4874" max="4874" width="3.7109375" style="284" customWidth="1"/>
    <col min="4875" max="5121" width="9.140625" style="284"/>
    <col min="5122" max="5122" width="13.7109375" style="284" customWidth="1"/>
    <col min="5123" max="5123" width="42.7109375" style="284" bestFit="1" customWidth="1"/>
    <col min="5124" max="5124" width="8.7109375" style="284" customWidth="1"/>
    <col min="5125" max="5125" width="9.85546875" style="284" customWidth="1"/>
    <col min="5126" max="5129" width="10.7109375" style="284" customWidth="1"/>
    <col min="5130" max="5130" width="3.7109375" style="284" customWidth="1"/>
    <col min="5131" max="5377" width="9.140625" style="284"/>
    <col min="5378" max="5378" width="13.7109375" style="284" customWidth="1"/>
    <col min="5379" max="5379" width="42.7109375" style="284" bestFit="1" customWidth="1"/>
    <col min="5380" max="5380" width="8.7109375" style="284" customWidth="1"/>
    <col min="5381" max="5381" width="9.85546875" style="284" customWidth="1"/>
    <col min="5382" max="5385" width="10.7109375" style="284" customWidth="1"/>
    <col min="5386" max="5386" width="3.7109375" style="284" customWidth="1"/>
    <col min="5387" max="5633" width="9.140625" style="284"/>
    <col min="5634" max="5634" width="13.7109375" style="284" customWidth="1"/>
    <col min="5635" max="5635" width="42.7109375" style="284" bestFit="1" customWidth="1"/>
    <col min="5636" max="5636" width="8.7109375" style="284" customWidth="1"/>
    <col min="5637" max="5637" width="9.85546875" style="284" customWidth="1"/>
    <col min="5638" max="5641" width="10.7109375" style="284" customWidth="1"/>
    <col min="5642" max="5642" width="3.7109375" style="284" customWidth="1"/>
    <col min="5643" max="5889" width="9.140625" style="284"/>
    <col min="5890" max="5890" width="13.7109375" style="284" customWidth="1"/>
    <col min="5891" max="5891" width="42.7109375" style="284" bestFit="1" customWidth="1"/>
    <col min="5892" max="5892" width="8.7109375" style="284" customWidth="1"/>
    <col min="5893" max="5893" width="9.85546875" style="284" customWidth="1"/>
    <col min="5894" max="5897" width="10.7109375" style="284" customWidth="1"/>
    <col min="5898" max="5898" width="3.7109375" style="284" customWidth="1"/>
    <col min="5899" max="6145" width="9.140625" style="284"/>
    <col min="6146" max="6146" width="13.7109375" style="284" customWidth="1"/>
    <col min="6147" max="6147" width="42.7109375" style="284" bestFit="1" customWidth="1"/>
    <col min="6148" max="6148" width="8.7109375" style="284" customWidth="1"/>
    <col min="6149" max="6149" width="9.85546875" style="284" customWidth="1"/>
    <col min="6150" max="6153" width="10.7109375" style="284" customWidth="1"/>
    <col min="6154" max="6154" width="3.7109375" style="284" customWidth="1"/>
    <col min="6155" max="6401" width="9.140625" style="284"/>
    <col min="6402" max="6402" width="13.7109375" style="284" customWidth="1"/>
    <col min="6403" max="6403" width="42.7109375" style="284" bestFit="1" customWidth="1"/>
    <col min="6404" max="6404" width="8.7109375" style="284" customWidth="1"/>
    <col min="6405" max="6405" width="9.85546875" style="284" customWidth="1"/>
    <col min="6406" max="6409" width="10.7109375" style="284" customWidth="1"/>
    <col min="6410" max="6410" width="3.7109375" style="284" customWidth="1"/>
    <col min="6411" max="6657" width="9.140625" style="284"/>
    <col min="6658" max="6658" width="13.7109375" style="284" customWidth="1"/>
    <col min="6659" max="6659" width="42.7109375" style="284" bestFit="1" customWidth="1"/>
    <col min="6660" max="6660" width="8.7109375" style="284" customWidth="1"/>
    <col min="6661" max="6661" width="9.85546875" style="284" customWidth="1"/>
    <col min="6662" max="6665" width="10.7109375" style="284" customWidth="1"/>
    <col min="6666" max="6666" width="3.7109375" style="284" customWidth="1"/>
    <col min="6667" max="6913" width="9.140625" style="284"/>
    <col min="6914" max="6914" width="13.7109375" style="284" customWidth="1"/>
    <col min="6915" max="6915" width="42.7109375" style="284" bestFit="1" customWidth="1"/>
    <col min="6916" max="6916" width="8.7109375" style="284" customWidth="1"/>
    <col min="6917" max="6917" width="9.85546875" style="284" customWidth="1"/>
    <col min="6918" max="6921" width="10.7109375" style="284" customWidth="1"/>
    <col min="6922" max="6922" width="3.7109375" style="284" customWidth="1"/>
    <col min="6923" max="7169" width="9.140625" style="284"/>
    <col min="7170" max="7170" width="13.7109375" style="284" customWidth="1"/>
    <col min="7171" max="7171" width="42.7109375" style="284" bestFit="1" customWidth="1"/>
    <col min="7172" max="7172" width="8.7109375" style="284" customWidth="1"/>
    <col min="7173" max="7173" width="9.85546875" style="284" customWidth="1"/>
    <col min="7174" max="7177" width="10.7109375" style="284" customWidth="1"/>
    <col min="7178" max="7178" width="3.7109375" style="284" customWidth="1"/>
    <col min="7179" max="7425" width="9.140625" style="284"/>
    <col min="7426" max="7426" width="13.7109375" style="284" customWidth="1"/>
    <col min="7427" max="7427" width="42.7109375" style="284" bestFit="1" customWidth="1"/>
    <col min="7428" max="7428" width="8.7109375" style="284" customWidth="1"/>
    <col min="7429" max="7429" width="9.85546875" style="284" customWidth="1"/>
    <col min="7430" max="7433" width="10.7109375" style="284" customWidth="1"/>
    <col min="7434" max="7434" width="3.7109375" style="284" customWidth="1"/>
    <col min="7435" max="7681" width="9.140625" style="284"/>
    <col min="7682" max="7682" width="13.7109375" style="284" customWidth="1"/>
    <col min="7683" max="7683" width="42.7109375" style="284" bestFit="1" customWidth="1"/>
    <col min="7684" max="7684" width="8.7109375" style="284" customWidth="1"/>
    <col min="7685" max="7685" width="9.85546875" style="284" customWidth="1"/>
    <col min="7686" max="7689" width="10.7109375" style="284" customWidth="1"/>
    <col min="7690" max="7690" width="3.7109375" style="284" customWidth="1"/>
    <col min="7691" max="7937" width="9.140625" style="284"/>
    <col min="7938" max="7938" width="13.7109375" style="284" customWidth="1"/>
    <col min="7939" max="7939" width="42.7109375" style="284" bestFit="1" customWidth="1"/>
    <col min="7940" max="7940" width="8.7109375" style="284" customWidth="1"/>
    <col min="7941" max="7941" width="9.85546875" style="284" customWidth="1"/>
    <col min="7942" max="7945" width="10.7109375" style="284" customWidth="1"/>
    <col min="7946" max="7946" width="3.7109375" style="284" customWidth="1"/>
    <col min="7947" max="8193" width="9.140625" style="284"/>
    <col min="8194" max="8194" width="13.7109375" style="284" customWidth="1"/>
    <col min="8195" max="8195" width="42.7109375" style="284" bestFit="1" customWidth="1"/>
    <col min="8196" max="8196" width="8.7109375" style="284" customWidth="1"/>
    <col min="8197" max="8197" width="9.85546875" style="284" customWidth="1"/>
    <col min="8198" max="8201" width="10.7109375" style="284" customWidth="1"/>
    <col min="8202" max="8202" width="3.7109375" style="284" customWidth="1"/>
    <col min="8203" max="8449" width="9.140625" style="284"/>
    <col min="8450" max="8450" width="13.7109375" style="284" customWidth="1"/>
    <col min="8451" max="8451" width="42.7109375" style="284" bestFit="1" customWidth="1"/>
    <col min="8452" max="8452" width="8.7109375" style="284" customWidth="1"/>
    <col min="8453" max="8453" width="9.85546875" style="284" customWidth="1"/>
    <col min="8454" max="8457" width="10.7109375" style="284" customWidth="1"/>
    <col min="8458" max="8458" width="3.7109375" style="284" customWidth="1"/>
    <col min="8459" max="8705" width="9.140625" style="284"/>
    <col min="8706" max="8706" width="13.7109375" style="284" customWidth="1"/>
    <col min="8707" max="8707" width="42.7109375" style="284" bestFit="1" customWidth="1"/>
    <col min="8708" max="8708" width="8.7109375" style="284" customWidth="1"/>
    <col min="8709" max="8709" width="9.85546875" style="284" customWidth="1"/>
    <col min="8710" max="8713" width="10.7109375" style="284" customWidth="1"/>
    <col min="8714" max="8714" width="3.7109375" style="284" customWidth="1"/>
    <col min="8715" max="8961" width="9.140625" style="284"/>
    <col min="8962" max="8962" width="13.7109375" style="284" customWidth="1"/>
    <col min="8963" max="8963" width="42.7109375" style="284" bestFit="1" customWidth="1"/>
    <col min="8964" max="8964" width="8.7109375" style="284" customWidth="1"/>
    <col min="8965" max="8965" width="9.85546875" style="284" customWidth="1"/>
    <col min="8966" max="8969" width="10.7109375" style="284" customWidth="1"/>
    <col min="8970" max="8970" width="3.7109375" style="284" customWidth="1"/>
    <col min="8971" max="9217" width="9.140625" style="284"/>
    <col min="9218" max="9218" width="13.7109375" style="284" customWidth="1"/>
    <col min="9219" max="9219" width="42.7109375" style="284" bestFit="1" customWidth="1"/>
    <col min="9220" max="9220" width="8.7109375" style="284" customWidth="1"/>
    <col min="9221" max="9221" width="9.85546875" style="284" customWidth="1"/>
    <col min="9222" max="9225" width="10.7109375" style="284" customWidth="1"/>
    <col min="9226" max="9226" width="3.7109375" style="284" customWidth="1"/>
    <col min="9227" max="9473" width="9.140625" style="284"/>
    <col min="9474" max="9474" width="13.7109375" style="284" customWidth="1"/>
    <col min="9475" max="9475" width="42.7109375" style="284" bestFit="1" customWidth="1"/>
    <col min="9476" max="9476" width="8.7109375" style="284" customWidth="1"/>
    <col min="9477" max="9477" width="9.85546875" style="284" customWidth="1"/>
    <col min="9478" max="9481" width="10.7109375" style="284" customWidth="1"/>
    <col min="9482" max="9482" width="3.7109375" style="284" customWidth="1"/>
    <col min="9483" max="9729" width="9.140625" style="284"/>
    <col min="9730" max="9730" width="13.7109375" style="284" customWidth="1"/>
    <col min="9731" max="9731" width="42.7109375" style="284" bestFit="1" customWidth="1"/>
    <col min="9732" max="9732" width="8.7109375" style="284" customWidth="1"/>
    <col min="9733" max="9733" width="9.85546875" style="284" customWidth="1"/>
    <col min="9734" max="9737" width="10.7109375" style="284" customWidth="1"/>
    <col min="9738" max="9738" width="3.7109375" style="284" customWidth="1"/>
    <col min="9739" max="9985" width="9.140625" style="284"/>
    <col min="9986" max="9986" width="13.7109375" style="284" customWidth="1"/>
    <col min="9987" max="9987" width="42.7109375" style="284" bestFit="1" customWidth="1"/>
    <col min="9988" max="9988" width="8.7109375" style="284" customWidth="1"/>
    <col min="9989" max="9989" width="9.85546875" style="284" customWidth="1"/>
    <col min="9990" max="9993" width="10.7109375" style="284" customWidth="1"/>
    <col min="9994" max="9994" width="3.7109375" style="284" customWidth="1"/>
    <col min="9995" max="10241" width="9.140625" style="284"/>
    <col min="10242" max="10242" width="13.7109375" style="284" customWidth="1"/>
    <col min="10243" max="10243" width="42.7109375" style="284" bestFit="1" customWidth="1"/>
    <col min="10244" max="10244" width="8.7109375" style="284" customWidth="1"/>
    <col min="10245" max="10245" width="9.85546875" style="284" customWidth="1"/>
    <col min="10246" max="10249" width="10.7109375" style="284" customWidth="1"/>
    <col min="10250" max="10250" width="3.7109375" style="284" customWidth="1"/>
    <col min="10251" max="10497" width="9.140625" style="284"/>
    <col min="10498" max="10498" width="13.7109375" style="284" customWidth="1"/>
    <col min="10499" max="10499" width="42.7109375" style="284" bestFit="1" customWidth="1"/>
    <col min="10500" max="10500" width="8.7109375" style="284" customWidth="1"/>
    <col min="10501" max="10501" width="9.85546875" style="284" customWidth="1"/>
    <col min="10502" max="10505" width="10.7109375" style="284" customWidth="1"/>
    <col min="10506" max="10506" width="3.7109375" style="284" customWidth="1"/>
    <col min="10507" max="10753" width="9.140625" style="284"/>
    <col min="10754" max="10754" width="13.7109375" style="284" customWidth="1"/>
    <col min="10755" max="10755" width="42.7109375" style="284" bestFit="1" customWidth="1"/>
    <col min="10756" max="10756" width="8.7109375" style="284" customWidth="1"/>
    <col min="10757" max="10757" width="9.85546875" style="284" customWidth="1"/>
    <col min="10758" max="10761" width="10.7109375" style="284" customWidth="1"/>
    <col min="10762" max="10762" width="3.7109375" style="284" customWidth="1"/>
    <col min="10763" max="11009" width="9.140625" style="284"/>
    <col min="11010" max="11010" width="13.7109375" style="284" customWidth="1"/>
    <col min="11011" max="11011" width="42.7109375" style="284" bestFit="1" customWidth="1"/>
    <col min="11012" max="11012" width="8.7109375" style="284" customWidth="1"/>
    <col min="11013" max="11013" width="9.85546875" style="284" customWidth="1"/>
    <col min="11014" max="11017" width="10.7109375" style="284" customWidth="1"/>
    <col min="11018" max="11018" width="3.7109375" style="284" customWidth="1"/>
    <col min="11019" max="11265" width="9.140625" style="284"/>
    <col min="11266" max="11266" width="13.7109375" style="284" customWidth="1"/>
    <col min="11267" max="11267" width="42.7109375" style="284" bestFit="1" customWidth="1"/>
    <col min="11268" max="11268" width="8.7109375" style="284" customWidth="1"/>
    <col min="11269" max="11269" width="9.85546875" style="284" customWidth="1"/>
    <col min="11270" max="11273" width="10.7109375" style="284" customWidth="1"/>
    <col min="11274" max="11274" width="3.7109375" style="284" customWidth="1"/>
    <col min="11275" max="11521" width="9.140625" style="284"/>
    <col min="11522" max="11522" width="13.7109375" style="284" customWidth="1"/>
    <col min="11523" max="11523" width="42.7109375" style="284" bestFit="1" customWidth="1"/>
    <col min="11524" max="11524" width="8.7109375" style="284" customWidth="1"/>
    <col min="11525" max="11525" width="9.85546875" style="284" customWidth="1"/>
    <col min="11526" max="11529" width="10.7109375" style="284" customWidth="1"/>
    <col min="11530" max="11530" width="3.7109375" style="284" customWidth="1"/>
    <col min="11531" max="11777" width="9.140625" style="284"/>
    <col min="11778" max="11778" width="13.7109375" style="284" customWidth="1"/>
    <col min="11779" max="11779" width="42.7109375" style="284" bestFit="1" customWidth="1"/>
    <col min="11780" max="11780" width="8.7109375" style="284" customWidth="1"/>
    <col min="11781" max="11781" width="9.85546875" style="284" customWidth="1"/>
    <col min="11782" max="11785" width="10.7109375" style="284" customWidth="1"/>
    <col min="11786" max="11786" width="3.7109375" style="284" customWidth="1"/>
    <col min="11787" max="12033" width="9.140625" style="284"/>
    <col min="12034" max="12034" width="13.7109375" style="284" customWidth="1"/>
    <col min="12035" max="12035" width="42.7109375" style="284" bestFit="1" customWidth="1"/>
    <col min="12036" max="12036" width="8.7109375" style="284" customWidth="1"/>
    <col min="12037" max="12037" width="9.85546875" style="284" customWidth="1"/>
    <col min="12038" max="12041" width="10.7109375" style="284" customWidth="1"/>
    <col min="12042" max="12042" width="3.7109375" style="284" customWidth="1"/>
    <col min="12043" max="12289" width="9.140625" style="284"/>
    <col min="12290" max="12290" width="13.7109375" style="284" customWidth="1"/>
    <col min="12291" max="12291" width="42.7109375" style="284" bestFit="1" customWidth="1"/>
    <col min="12292" max="12292" width="8.7109375" style="284" customWidth="1"/>
    <col min="12293" max="12293" width="9.85546875" style="284" customWidth="1"/>
    <col min="12294" max="12297" width="10.7109375" style="284" customWidth="1"/>
    <col min="12298" max="12298" width="3.7109375" style="284" customWidth="1"/>
    <col min="12299" max="12545" width="9.140625" style="284"/>
    <col min="12546" max="12546" width="13.7109375" style="284" customWidth="1"/>
    <col min="12547" max="12547" width="42.7109375" style="284" bestFit="1" customWidth="1"/>
    <col min="12548" max="12548" width="8.7109375" style="284" customWidth="1"/>
    <col min="12549" max="12549" width="9.85546875" style="284" customWidth="1"/>
    <col min="12550" max="12553" width="10.7109375" style="284" customWidth="1"/>
    <col min="12554" max="12554" width="3.7109375" style="284" customWidth="1"/>
    <col min="12555" max="12801" width="9.140625" style="284"/>
    <col min="12802" max="12802" width="13.7109375" style="284" customWidth="1"/>
    <col min="12803" max="12803" width="42.7109375" style="284" bestFit="1" customWidth="1"/>
    <col min="12804" max="12804" width="8.7109375" style="284" customWidth="1"/>
    <col min="12805" max="12805" width="9.85546875" style="284" customWidth="1"/>
    <col min="12806" max="12809" width="10.7109375" style="284" customWidth="1"/>
    <col min="12810" max="12810" width="3.7109375" style="284" customWidth="1"/>
    <col min="12811" max="13057" width="9.140625" style="284"/>
    <col min="13058" max="13058" width="13.7109375" style="284" customWidth="1"/>
    <col min="13059" max="13059" width="42.7109375" style="284" bestFit="1" customWidth="1"/>
    <col min="13060" max="13060" width="8.7109375" style="284" customWidth="1"/>
    <col min="13061" max="13061" width="9.85546875" style="284" customWidth="1"/>
    <col min="13062" max="13065" width="10.7109375" style="284" customWidth="1"/>
    <col min="13066" max="13066" width="3.7109375" style="284" customWidth="1"/>
    <col min="13067" max="13313" width="9.140625" style="284"/>
    <col min="13314" max="13314" width="13.7109375" style="284" customWidth="1"/>
    <col min="13315" max="13315" width="42.7109375" style="284" bestFit="1" customWidth="1"/>
    <col min="13316" max="13316" width="8.7109375" style="284" customWidth="1"/>
    <col min="13317" max="13317" width="9.85546875" style="284" customWidth="1"/>
    <col min="13318" max="13321" width="10.7109375" style="284" customWidth="1"/>
    <col min="13322" max="13322" width="3.7109375" style="284" customWidth="1"/>
    <col min="13323" max="13569" width="9.140625" style="284"/>
    <col min="13570" max="13570" width="13.7109375" style="284" customWidth="1"/>
    <col min="13571" max="13571" width="42.7109375" style="284" bestFit="1" customWidth="1"/>
    <col min="13572" max="13572" width="8.7109375" style="284" customWidth="1"/>
    <col min="13573" max="13573" width="9.85546875" style="284" customWidth="1"/>
    <col min="13574" max="13577" width="10.7109375" style="284" customWidth="1"/>
    <col min="13578" max="13578" width="3.7109375" style="284" customWidth="1"/>
    <col min="13579" max="13825" width="9.140625" style="284"/>
    <col min="13826" max="13826" width="13.7109375" style="284" customWidth="1"/>
    <col min="13827" max="13827" width="42.7109375" style="284" bestFit="1" customWidth="1"/>
    <col min="13828" max="13828" width="8.7109375" style="284" customWidth="1"/>
    <col min="13829" max="13829" width="9.85546875" style="284" customWidth="1"/>
    <col min="13830" max="13833" width="10.7109375" style="284" customWidth="1"/>
    <col min="13834" max="13834" width="3.7109375" style="284" customWidth="1"/>
    <col min="13835" max="14081" width="9.140625" style="284"/>
    <col min="14082" max="14082" width="13.7109375" style="284" customWidth="1"/>
    <col min="14083" max="14083" width="42.7109375" style="284" bestFit="1" customWidth="1"/>
    <col min="14084" max="14084" width="8.7109375" style="284" customWidth="1"/>
    <col min="14085" max="14085" width="9.85546875" style="284" customWidth="1"/>
    <col min="14086" max="14089" width="10.7109375" style="284" customWidth="1"/>
    <col min="14090" max="14090" width="3.7109375" style="284" customWidth="1"/>
    <col min="14091" max="14337" width="9.140625" style="284"/>
    <col min="14338" max="14338" width="13.7109375" style="284" customWidth="1"/>
    <col min="14339" max="14339" width="42.7109375" style="284" bestFit="1" customWidth="1"/>
    <col min="14340" max="14340" width="8.7109375" style="284" customWidth="1"/>
    <col min="14341" max="14341" width="9.85546875" style="284" customWidth="1"/>
    <col min="14342" max="14345" width="10.7109375" style="284" customWidth="1"/>
    <col min="14346" max="14346" width="3.7109375" style="284" customWidth="1"/>
    <col min="14347" max="14593" width="9.140625" style="284"/>
    <col min="14594" max="14594" width="13.7109375" style="284" customWidth="1"/>
    <col min="14595" max="14595" width="42.7109375" style="284" bestFit="1" customWidth="1"/>
    <col min="14596" max="14596" width="8.7109375" style="284" customWidth="1"/>
    <col min="14597" max="14597" width="9.85546875" style="284" customWidth="1"/>
    <col min="14598" max="14601" width="10.7109375" style="284" customWidth="1"/>
    <col min="14602" max="14602" width="3.7109375" style="284" customWidth="1"/>
    <col min="14603" max="14849" width="9.140625" style="284"/>
    <col min="14850" max="14850" width="13.7109375" style="284" customWidth="1"/>
    <col min="14851" max="14851" width="42.7109375" style="284" bestFit="1" customWidth="1"/>
    <col min="14852" max="14852" width="8.7109375" style="284" customWidth="1"/>
    <col min="14853" max="14853" width="9.85546875" style="284" customWidth="1"/>
    <col min="14854" max="14857" width="10.7109375" style="284" customWidth="1"/>
    <col min="14858" max="14858" width="3.7109375" style="284" customWidth="1"/>
    <col min="14859" max="15105" width="9.140625" style="284"/>
    <col min="15106" max="15106" width="13.7109375" style="284" customWidth="1"/>
    <col min="15107" max="15107" width="42.7109375" style="284" bestFit="1" customWidth="1"/>
    <col min="15108" max="15108" width="8.7109375" style="284" customWidth="1"/>
    <col min="15109" max="15109" width="9.85546875" style="284" customWidth="1"/>
    <col min="15110" max="15113" width="10.7109375" style="284" customWidth="1"/>
    <col min="15114" max="15114" width="3.7109375" style="284" customWidth="1"/>
    <col min="15115" max="15361" width="9.140625" style="284"/>
    <col min="15362" max="15362" width="13.7109375" style="284" customWidth="1"/>
    <col min="15363" max="15363" width="42.7109375" style="284" bestFit="1" customWidth="1"/>
    <col min="15364" max="15364" width="8.7109375" style="284" customWidth="1"/>
    <col min="15365" max="15365" width="9.85546875" style="284" customWidth="1"/>
    <col min="15366" max="15369" width="10.7109375" style="284" customWidth="1"/>
    <col min="15370" max="15370" width="3.7109375" style="284" customWidth="1"/>
    <col min="15371" max="15617" width="9.140625" style="284"/>
    <col min="15618" max="15618" width="13.7109375" style="284" customWidth="1"/>
    <col min="15619" max="15619" width="42.7109375" style="284" bestFit="1" customWidth="1"/>
    <col min="15620" max="15620" width="8.7109375" style="284" customWidth="1"/>
    <col min="15621" max="15621" width="9.85546875" style="284" customWidth="1"/>
    <col min="15622" max="15625" width="10.7109375" style="284" customWidth="1"/>
    <col min="15626" max="15626" width="3.7109375" style="284" customWidth="1"/>
    <col min="15627" max="15873" width="9.140625" style="284"/>
    <col min="15874" max="15874" width="13.7109375" style="284" customWidth="1"/>
    <col min="15875" max="15875" width="42.7109375" style="284" bestFit="1" customWidth="1"/>
    <col min="15876" max="15876" width="8.7109375" style="284" customWidth="1"/>
    <col min="15877" max="15877" width="9.85546875" style="284" customWidth="1"/>
    <col min="15878" max="15881" width="10.7109375" style="284" customWidth="1"/>
    <col min="15882" max="15882" width="3.7109375" style="284" customWidth="1"/>
    <col min="15883" max="16129" width="9.140625" style="284"/>
    <col min="16130" max="16130" width="13.7109375" style="284" customWidth="1"/>
    <col min="16131" max="16131" width="42.7109375" style="284" bestFit="1" customWidth="1"/>
    <col min="16132" max="16132" width="8.7109375" style="284" customWidth="1"/>
    <col min="16133" max="16133" width="9.85546875" style="284" customWidth="1"/>
    <col min="16134" max="16137" width="10.7109375" style="284" customWidth="1"/>
    <col min="16138" max="16138" width="3.7109375" style="284" customWidth="1"/>
    <col min="16139" max="16384" width="9.140625" style="284"/>
  </cols>
  <sheetData>
    <row r="1" spans="2:11" ht="15.75" thickBot="1" x14ac:dyDescent="0.3">
      <c r="C1" s="3"/>
      <c r="D1" s="4"/>
    </row>
    <row r="2" spans="2:11" x14ac:dyDescent="0.25">
      <c r="B2" s="376" t="s">
        <v>190</v>
      </c>
      <c r="C2" s="366" t="s">
        <v>294</v>
      </c>
      <c r="D2" s="378"/>
      <c r="E2" s="378"/>
      <c r="F2" s="379"/>
    </row>
    <row r="3" spans="2:11" ht="15.75" thickBot="1" x14ac:dyDescent="0.3">
      <c r="B3" s="377"/>
      <c r="C3" s="380"/>
      <c r="D3" s="381"/>
      <c r="E3" s="381"/>
      <c r="F3" s="382"/>
    </row>
    <row r="4" spans="2:11" x14ac:dyDescent="0.25">
      <c r="C4" s="380"/>
      <c r="D4" s="381"/>
      <c r="E4" s="381"/>
      <c r="F4" s="382"/>
    </row>
    <row r="5" spans="2:11" x14ac:dyDescent="0.25">
      <c r="C5" s="380"/>
      <c r="D5" s="381"/>
      <c r="E5" s="381"/>
      <c r="F5" s="382"/>
      <c r="K5" s="101"/>
    </row>
    <row r="6" spans="2:11" x14ac:dyDescent="0.25">
      <c r="C6" s="380"/>
      <c r="D6" s="381"/>
      <c r="E6" s="381"/>
      <c r="F6" s="382"/>
    </row>
    <row r="7" spans="2:11" x14ac:dyDescent="0.25">
      <c r="C7" s="380"/>
      <c r="D7" s="381"/>
      <c r="E7" s="381"/>
      <c r="F7" s="382"/>
    </row>
    <row r="8" spans="2:11" x14ac:dyDescent="0.25">
      <c r="C8" s="380"/>
      <c r="D8" s="381"/>
      <c r="E8" s="381"/>
      <c r="F8" s="382"/>
    </row>
    <row r="9" spans="2:11" x14ac:dyDescent="0.25">
      <c r="C9" s="380"/>
      <c r="D9" s="381"/>
      <c r="E9" s="381"/>
      <c r="F9" s="382"/>
    </row>
    <row r="10" spans="2:11" x14ac:dyDescent="0.25">
      <c r="C10" s="380"/>
      <c r="D10" s="381"/>
      <c r="E10" s="381"/>
      <c r="F10" s="382"/>
    </row>
    <row r="11" spans="2:11" x14ac:dyDescent="0.25">
      <c r="C11" s="380"/>
      <c r="D11" s="381"/>
      <c r="E11" s="381"/>
      <c r="F11" s="382"/>
    </row>
    <row r="12" spans="2:11" x14ac:dyDescent="0.25">
      <c r="C12" s="380"/>
      <c r="D12" s="381"/>
      <c r="E12" s="381"/>
      <c r="F12" s="382"/>
    </row>
    <row r="13" spans="2:11" x14ac:dyDescent="0.25">
      <c r="C13" s="383"/>
      <c r="D13" s="384"/>
      <c r="E13" s="384"/>
      <c r="F13" s="385"/>
    </row>
    <row r="14" spans="2:11" ht="15.75" thickBot="1" x14ac:dyDescent="0.3"/>
    <row r="15" spans="2:11" s="8" customFormat="1" ht="13.5" thickBot="1" x14ac:dyDescent="0.25">
      <c r="C15" s="8" t="s">
        <v>0</v>
      </c>
      <c r="D15" s="9"/>
      <c r="E15" s="10"/>
      <c r="F15" s="10"/>
      <c r="G15" s="11" t="s">
        <v>1</v>
      </c>
      <c r="H15" s="12">
        <v>1</v>
      </c>
      <c r="I15" s="10"/>
    </row>
    <row r="16" spans="2:11" ht="15.75" thickBot="1" x14ac:dyDescent="0.3">
      <c r="C16" s="8"/>
      <c r="G16" s="11"/>
      <c r="H16" s="12"/>
    </row>
    <row r="17" spans="2:14" ht="15.75" thickBot="1" x14ac:dyDescent="0.3">
      <c r="C17" s="8"/>
      <c r="G17" s="11"/>
      <c r="H17" s="12"/>
    </row>
    <row r="18" spans="2:14" ht="15.75" thickBot="1" x14ac:dyDescent="0.3"/>
    <row r="19" spans="2:14" s="18" customFormat="1" ht="12.75" x14ac:dyDescent="0.2">
      <c r="B19" s="13" t="s">
        <v>2</v>
      </c>
      <c r="C19" s="14" t="s">
        <v>3</v>
      </c>
      <c r="D19" s="14" t="s">
        <v>4</v>
      </c>
      <c r="E19" s="15" t="s">
        <v>5</v>
      </c>
      <c r="F19" s="16" t="s">
        <v>6</v>
      </c>
      <c r="G19" s="15" t="s">
        <v>6</v>
      </c>
      <c r="H19" s="15" t="s">
        <v>7</v>
      </c>
      <c r="I19" s="15" t="s">
        <v>8</v>
      </c>
    </row>
    <row r="20" spans="2:14" s="18" customFormat="1" ht="33" thickBot="1" x14ac:dyDescent="0.25">
      <c r="B20" s="94" t="s">
        <v>9</v>
      </c>
      <c r="C20" s="20"/>
      <c r="D20" s="20"/>
      <c r="E20" s="21"/>
      <c r="F20" s="22" t="s">
        <v>29</v>
      </c>
      <c r="G20" s="23" t="s">
        <v>30</v>
      </c>
      <c r="H20" s="21"/>
      <c r="I20" s="21"/>
    </row>
    <row r="21" spans="2:14" s="18" customFormat="1" ht="13.5" thickBot="1" x14ac:dyDescent="0.25">
      <c r="B21" s="95"/>
      <c r="C21" s="25" t="s">
        <v>13</v>
      </c>
      <c r="D21" s="26"/>
      <c r="E21" s="27"/>
      <c r="F21" s="27"/>
      <c r="G21" s="27"/>
      <c r="H21" s="27"/>
      <c r="I21" s="29"/>
    </row>
    <row r="22" spans="2:14" s="119" customFormat="1" ht="12.75" x14ac:dyDescent="0.2">
      <c r="B22" s="159"/>
      <c r="C22" s="114"/>
      <c r="D22" s="115"/>
      <c r="E22" s="116"/>
      <c r="F22" s="116"/>
      <c r="G22" s="116"/>
      <c r="H22" s="117"/>
      <c r="I22" s="118"/>
    </row>
    <row r="23" spans="2:14" s="126" customFormat="1" x14ac:dyDescent="0.25">
      <c r="B23" s="121"/>
      <c r="C23" s="121"/>
      <c r="D23" s="122"/>
      <c r="E23" s="123"/>
      <c r="F23" s="123"/>
      <c r="G23" s="123"/>
      <c r="H23" s="124"/>
      <c r="I23" s="125"/>
      <c r="K23" s="39"/>
      <c r="L23" s="40"/>
      <c r="M23" s="127"/>
      <c r="N23" s="127"/>
    </row>
    <row r="24" spans="2:14" x14ac:dyDescent="0.25">
      <c r="B24" s="46"/>
      <c r="C24" s="128"/>
      <c r="D24" s="129"/>
      <c r="E24" s="130"/>
      <c r="F24" s="130"/>
      <c r="G24" s="130"/>
      <c r="H24" s="131"/>
      <c r="I24" s="132"/>
      <c r="K24" s="45"/>
    </row>
    <row r="25" spans="2:14" x14ac:dyDescent="0.25">
      <c r="B25" s="46"/>
      <c r="C25" s="46"/>
      <c r="D25" s="129"/>
      <c r="E25" s="133"/>
      <c r="F25" s="133"/>
      <c r="G25" s="133"/>
      <c r="H25" s="131"/>
      <c r="I25" s="132"/>
      <c r="K25" s="45"/>
    </row>
    <row r="26" spans="2:14" ht="15.75" thickBot="1" x14ac:dyDescent="0.3">
      <c r="B26" s="96"/>
      <c r="C26" s="50"/>
      <c r="D26" s="51"/>
      <c r="E26" s="134"/>
      <c r="F26" s="134"/>
      <c r="G26" s="134"/>
      <c r="H26" s="134"/>
      <c r="I26" s="135"/>
    </row>
    <row r="27" spans="2:14" ht="15.75" thickBot="1" x14ac:dyDescent="0.3">
      <c r="B27" s="97"/>
      <c r="C27" s="56" t="s">
        <v>14</v>
      </c>
      <c r="D27" s="57"/>
      <c r="E27" s="136"/>
      <c r="F27" s="136"/>
      <c r="G27" s="136"/>
      <c r="H27" s="60" t="s">
        <v>15</v>
      </c>
      <c r="I27" s="12">
        <f>SUM(I22:I26)</f>
        <v>0</v>
      </c>
    </row>
    <row r="28" spans="2:14" ht="15.75" thickBot="1" x14ac:dyDescent="0.3">
      <c r="B28" s="97"/>
      <c r="C28" s="50"/>
      <c r="D28" s="61"/>
      <c r="E28" s="137"/>
      <c r="F28" s="137"/>
      <c r="G28" s="137"/>
      <c r="H28" s="137"/>
      <c r="I28" s="138"/>
    </row>
    <row r="29" spans="2:14" ht="15.75" thickBot="1" x14ac:dyDescent="0.3">
      <c r="B29" s="98"/>
      <c r="C29" s="25" t="s">
        <v>16</v>
      </c>
      <c r="D29" s="61"/>
      <c r="E29" s="137"/>
      <c r="F29" s="137"/>
      <c r="G29" s="137"/>
      <c r="H29" s="137"/>
      <c r="I29" s="138"/>
    </row>
    <row r="30" spans="2:14" s="282" customFormat="1" x14ac:dyDescent="0.25">
      <c r="B30" s="99"/>
      <c r="C30" s="67"/>
      <c r="D30" s="68"/>
      <c r="E30" s="139"/>
      <c r="F30" s="139"/>
      <c r="G30" s="139"/>
      <c r="H30" s="139"/>
      <c r="I30" s="140"/>
    </row>
    <row r="31" spans="2:14" s="282" customFormat="1" x14ac:dyDescent="0.25">
      <c r="B31" s="74"/>
      <c r="C31" s="74"/>
      <c r="D31" s="75"/>
      <c r="E31" s="142"/>
      <c r="F31" s="142"/>
      <c r="G31" s="142"/>
      <c r="H31" s="124"/>
      <c r="I31" s="125"/>
    </row>
    <row r="32" spans="2:14" s="282" customFormat="1" x14ac:dyDescent="0.25">
      <c r="B32" s="74"/>
      <c r="C32" s="74"/>
      <c r="D32" s="75"/>
      <c r="E32" s="142"/>
      <c r="F32" s="142"/>
      <c r="G32" s="142"/>
      <c r="H32" s="124"/>
      <c r="I32" s="125"/>
    </row>
    <row r="33" spans="2:11" s="282" customFormat="1" x14ac:dyDescent="0.25">
      <c r="B33" s="74"/>
      <c r="C33" s="74"/>
      <c r="D33" s="75"/>
      <c r="E33" s="142"/>
      <c r="F33" s="142"/>
      <c r="G33" s="142"/>
      <c r="H33" s="142"/>
      <c r="I33" s="125"/>
    </row>
    <row r="34" spans="2:11" s="282" customFormat="1" x14ac:dyDescent="0.25">
      <c r="B34" s="74"/>
      <c r="C34" s="74"/>
      <c r="D34" s="75"/>
      <c r="E34" s="142"/>
      <c r="F34" s="142"/>
      <c r="G34" s="142"/>
      <c r="H34" s="124"/>
      <c r="I34" s="125"/>
    </row>
    <row r="35" spans="2:11" s="282" customFormat="1" x14ac:dyDescent="0.25">
      <c r="B35" s="74"/>
      <c r="C35" s="74"/>
      <c r="D35" s="75"/>
      <c r="E35" s="142"/>
      <c r="F35" s="142"/>
      <c r="G35" s="142"/>
      <c r="H35" s="124"/>
      <c r="I35" s="125"/>
    </row>
    <row r="36" spans="2:11" x14ac:dyDescent="0.25">
      <c r="B36" s="46"/>
      <c r="C36" s="46"/>
      <c r="D36" s="78"/>
      <c r="E36" s="133"/>
      <c r="F36" s="133"/>
      <c r="G36" s="133"/>
      <c r="H36" s="133"/>
      <c r="I36" s="132"/>
    </row>
    <row r="37" spans="2:11" ht="15.75" thickBot="1" x14ac:dyDescent="0.3">
      <c r="B37" s="96"/>
      <c r="C37" s="50"/>
      <c r="D37" s="79"/>
      <c r="E37" s="143"/>
      <c r="F37" s="143"/>
      <c r="G37" s="143"/>
      <c r="H37" s="131"/>
      <c r="I37" s="144"/>
      <c r="K37" s="45"/>
    </row>
    <row r="38" spans="2:11" ht="15.75" thickBot="1" x14ac:dyDescent="0.3">
      <c r="B38" s="97"/>
      <c r="C38" s="56" t="s">
        <v>17</v>
      </c>
      <c r="D38" s="57"/>
      <c r="E38" s="136"/>
      <c r="F38" s="136"/>
      <c r="G38" s="136"/>
      <c r="H38" s="60" t="s">
        <v>15</v>
      </c>
      <c r="I38" s="12">
        <f>SUM(I30:I37)</f>
        <v>0</v>
      </c>
    </row>
    <row r="39" spans="2:11" ht="15.75" thickBot="1" x14ac:dyDescent="0.3">
      <c r="B39" s="97"/>
      <c r="C39" s="50"/>
      <c r="D39" s="61"/>
      <c r="E39" s="137"/>
      <c r="F39" s="137"/>
      <c r="G39" s="137"/>
      <c r="H39" s="137"/>
      <c r="I39" s="138"/>
    </row>
    <row r="40" spans="2:11" ht="15.75" thickBot="1" x14ac:dyDescent="0.3">
      <c r="B40" s="98"/>
      <c r="C40" s="25" t="s">
        <v>18</v>
      </c>
      <c r="D40" s="61"/>
      <c r="E40" s="137"/>
      <c r="F40" s="137"/>
      <c r="G40" s="137"/>
      <c r="H40" s="137"/>
      <c r="I40" s="138"/>
    </row>
    <row r="41" spans="2:11" ht="178.5" x14ac:dyDescent="0.25">
      <c r="B41" s="224" t="str">
        <f>'ANAS 2015'!B4</f>
        <v xml:space="preserve">SIC.04.02.001.3.b </v>
      </c>
      <c r="C41" s="232" t="str">
        <f>'ANAS 2015'!C4</f>
        <v xml:space="preserve">SEGNALE TRIANGOLARE O OTTAGONALE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LATO/DIAMETRO CM 120
-PER OGNI MESE IN PIÙ O FRAZIONE </v>
      </c>
      <c r="D41" s="234" t="str">
        <f>'ANAS 2015'!D4</f>
        <v xml:space="preserve">cad </v>
      </c>
      <c r="E41" s="249">
        <f>'BSIC05.a-3C '!E41</f>
        <v>2</v>
      </c>
      <c r="F41" s="250">
        <f>'ANAS 2015'!E4</f>
        <v>9.0500000000000007</v>
      </c>
      <c r="G41" s="249">
        <f t="shared" ref="G41:G46" si="0">F41/4</f>
        <v>2.2625000000000002</v>
      </c>
      <c r="H41" s="251">
        <f t="shared" ref="H41:H46" si="1">E41/$H$15</f>
        <v>2</v>
      </c>
      <c r="I41" s="252">
        <f t="shared" ref="I41:I46" si="2">H41*G41</f>
        <v>4.5250000000000004</v>
      </c>
      <c r="K41" s="45"/>
    </row>
    <row r="42" spans="2:11" ht="204" x14ac:dyDescent="0.25">
      <c r="B42" s="232" t="str">
        <f>'ANAS 2015'!B10</f>
        <v xml:space="preserve">SIC.04.02.010.2.b </v>
      </c>
      <c r="C42" s="232" t="str">
        <f>'ANAS 2015'!C10</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0,26 A 0,90 MQ DI SUPERFICIE 
-PER OGNI MESE IN PIÙ O FRAZIONE </v>
      </c>
      <c r="D42" s="239" t="str">
        <f>'ANAS 2015'!D10</f>
        <v>mq</v>
      </c>
      <c r="E42" s="253">
        <f>'BSIC05.a-3C '!E42</f>
        <v>0.84</v>
      </c>
      <c r="F42" s="254">
        <f>'ANAS 2015'!E10</f>
        <v>15.26</v>
      </c>
      <c r="G42" s="253">
        <f t="shared" si="0"/>
        <v>3.8149999999999999</v>
      </c>
      <c r="H42" s="255">
        <f t="shared" si="1"/>
        <v>0.84</v>
      </c>
      <c r="I42" s="256">
        <f t="shared" si="2"/>
        <v>3.2045999999999997</v>
      </c>
      <c r="K42" s="45"/>
    </row>
    <row r="43" spans="2:11" ht="178.5" x14ac:dyDescent="0.25">
      <c r="B43" s="224" t="str">
        <f>'ANAS 2015'!B6</f>
        <v xml:space="preserve">SIC.04.02.005.3.b </v>
      </c>
      <c r="C43" s="232" t="str">
        <f>'ANAS 2015'!C6</f>
        <v xml:space="preserve">SEGNALE CIRCOLARE O ROMBOIDALE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DIAMETRO/LATO CM 90 
-PER OGNI MESE IN PIÙ O FRAZIONE </v>
      </c>
      <c r="D43" s="239" t="str">
        <f>'ANAS 2015'!D6</f>
        <v xml:space="preserve">cad </v>
      </c>
      <c r="E43" s="253">
        <f>'BSIC05.a-3C '!E44</f>
        <v>14</v>
      </c>
      <c r="F43" s="254">
        <f>'ANAS 2015'!E6</f>
        <v>9.1300000000000008</v>
      </c>
      <c r="G43" s="253">
        <f t="shared" si="0"/>
        <v>2.2825000000000002</v>
      </c>
      <c r="H43" s="255">
        <f t="shared" si="1"/>
        <v>14</v>
      </c>
      <c r="I43" s="256">
        <f t="shared" si="2"/>
        <v>31.955000000000002</v>
      </c>
      <c r="K43" s="45"/>
    </row>
    <row r="44" spans="2:11" ht="204" x14ac:dyDescent="0.25">
      <c r="B44" s="224" t="str">
        <f>'ANAS 2015'!B12</f>
        <v xml:space="preserve">SIC.04.02.010.3.b </v>
      </c>
      <c r="C44" s="232" t="str">
        <f>'ANAS 2015'!C12</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0,91 A 3,00 MQ DI SUPERFICIE 
-PER OGNI MESE IN PIÙ O FRAZIONE </v>
      </c>
      <c r="D44" s="239" t="str">
        <f>'ANAS 2015'!D12</f>
        <v>mq</v>
      </c>
      <c r="E44" s="253">
        <f>'BSIC05.a-3C '!E45</f>
        <v>7.2900000000000009</v>
      </c>
      <c r="F44" s="254">
        <f>'ANAS 2015'!E12</f>
        <v>15.59</v>
      </c>
      <c r="G44" s="253">
        <f t="shared" si="0"/>
        <v>3.8975</v>
      </c>
      <c r="H44" s="255">
        <f t="shared" si="1"/>
        <v>7.2900000000000009</v>
      </c>
      <c r="I44" s="256">
        <f t="shared" si="2"/>
        <v>28.412775000000003</v>
      </c>
      <c r="K44" s="45"/>
    </row>
    <row r="45" spans="2:11" ht="204" x14ac:dyDescent="0.25">
      <c r="B45" s="224" t="str">
        <f>'ANAS 2015'!B10</f>
        <v xml:space="preserve">SIC.04.02.010.2.b </v>
      </c>
      <c r="C45" s="232" t="str">
        <f>'ANAS 2015'!C10</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0,26 A 0,90 MQ DI SUPERFICIE 
-PER OGNI MESE IN PIÙ O FRAZIONE </v>
      </c>
      <c r="D45" s="239" t="str">
        <f>'ANAS 2015'!D10</f>
        <v>mq</v>
      </c>
      <c r="E45" s="253">
        <f>'BSIC05.a-3C '!E46</f>
        <v>0.94500000000000006</v>
      </c>
      <c r="F45" s="254">
        <f>'ANAS 2015'!E10</f>
        <v>15.26</v>
      </c>
      <c r="G45" s="253">
        <f t="shared" si="0"/>
        <v>3.8149999999999999</v>
      </c>
      <c r="H45" s="255">
        <f t="shared" ref="H45" si="3">E45/$H$15</f>
        <v>0.94500000000000006</v>
      </c>
      <c r="I45" s="256">
        <f t="shared" ref="I45" si="4">H45*G45</f>
        <v>3.605175</v>
      </c>
      <c r="K45" s="45"/>
    </row>
    <row r="46" spans="2:11" ht="78" thickBot="1" x14ac:dyDescent="0.3">
      <c r="B46" s="111" t="str">
        <f>' CPT 2012 agg.2014'!B3</f>
        <v>S.1.01.1.9.c</v>
      </c>
      <c r="C46" s="111" t="str">
        <f>' CPT 2012 agg.2014'!C3</f>
        <v>Delimitazione provvisoria di zone di lavoro realizzata mediante transenne modulari costituite da struttura principale in tubolare di ferro, diametro 33 mm, e barre verticali in tondino, diametro 8 mm, entrambe zincate a caldo, dotate di ganci e attacchi per il collegamento continuo degli elementi senza vincoli di orientamento. Nolo per ogni mese o frazione.
Modulo di altezza pari a 1110 mm e lunghezza pari a 2000 mm con pannello a strisce alternate oblique bianche e rosse, rifrangenti in classe i.</v>
      </c>
      <c r="D46" s="239" t="str">
        <f>' CPT 2012 agg.2014'!D3</f>
        <v xml:space="preserve">cad </v>
      </c>
      <c r="E46" s="240">
        <v>0</v>
      </c>
      <c r="F46" s="254">
        <f>' CPT 2012 agg.2014'!E3</f>
        <v>2.16</v>
      </c>
      <c r="G46" s="253">
        <f t="shared" si="0"/>
        <v>0.54</v>
      </c>
      <c r="H46" s="255">
        <f t="shared" si="1"/>
        <v>0</v>
      </c>
      <c r="I46" s="256">
        <f t="shared" si="2"/>
        <v>0</v>
      </c>
      <c r="K46" s="45"/>
    </row>
    <row r="47" spans="2:11" ht="15.75" thickBot="1" x14ac:dyDescent="0.3">
      <c r="B47" s="97"/>
      <c r="C47" s="56" t="s">
        <v>22</v>
      </c>
      <c r="D47" s="57"/>
      <c r="E47" s="136"/>
      <c r="F47" s="136"/>
      <c r="G47" s="136"/>
      <c r="H47" s="60" t="s">
        <v>15</v>
      </c>
      <c r="I47" s="12">
        <f>SUM(I41:I46)</f>
        <v>71.702550000000002</v>
      </c>
    </row>
    <row r="48" spans="2:11" ht="15.75" thickBot="1" x14ac:dyDescent="0.3">
      <c r="C48" s="87"/>
      <c r="D48" s="88"/>
      <c r="E48" s="147"/>
      <c r="F48" s="147"/>
      <c r="G48" s="147"/>
      <c r="H48" s="148"/>
      <c r="I48" s="148"/>
    </row>
    <row r="49" spans="2:11" ht="15.75" thickBot="1" x14ac:dyDescent="0.3">
      <c r="C49" s="91"/>
      <c r="D49" s="91"/>
      <c r="E49" s="91"/>
      <c r="F49" s="91"/>
      <c r="G49" s="91" t="s">
        <v>23</v>
      </c>
      <c r="H49" s="92" t="s">
        <v>24</v>
      </c>
      <c r="I49" s="12">
        <f>I47+I38+I27</f>
        <v>71.702550000000002</v>
      </c>
    </row>
    <row r="51" spans="2:11" x14ac:dyDescent="0.25">
      <c r="B51" s="150" t="s">
        <v>25</v>
      </c>
      <c r="C51" s="151"/>
      <c r="D51" s="152"/>
      <c r="E51" s="153"/>
      <c r="F51" s="153"/>
      <c r="G51" s="153"/>
      <c r="H51" s="153"/>
      <c r="I51" s="153"/>
      <c r="J51" s="153"/>
      <c r="K51" s="153"/>
    </row>
    <row r="52" spans="2:11" x14ac:dyDescent="0.25">
      <c r="B52" s="154" t="s">
        <v>26</v>
      </c>
      <c r="C52" s="386" t="s">
        <v>159</v>
      </c>
      <c r="D52" s="386"/>
      <c r="E52" s="386"/>
      <c r="F52" s="386"/>
      <c r="G52" s="386"/>
      <c r="H52" s="386"/>
      <c r="I52" s="386"/>
      <c r="J52" s="386"/>
      <c r="K52" s="386"/>
    </row>
    <row r="53" spans="2:11" ht="31.5" customHeight="1" x14ac:dyDescent="0.25">
      <c r="B53" s="154" t="s">
        <v>27</v>
      </c>
      <c r="C53" s="386" t="s">
        <v>161</v>
      </c>
      <c r="D53" s="386"/>
      <c r="E53" s="386"/>
      <c r="F53" s="386"/>
      <c r="G53" s="386"/>
      <c r="H53" s="386"/>
      <c r="I53" s="386"/>
      <c r="J53" s="283"/>
      <c r="K53" s="283"/>
    </row>
  </sheetData>
  <mergeCells count="4">
    <mergeCell ref="B2:B3"/>
    <mergeCell ref="C2:F13"/>
    <mergeCell ref="C52:K52"/>
    <mergeCell ref="C53:I53"/>
  </mergeCells>
  <pageMargins left="0.7" right="0.7" top="0.75" bottom="0.75" header="0.3" footer="0.3"/>
  <pageSetup paperSize="9" scale="54" orientation="portrait" r:id="rId1"/>
  <legacy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B1:M45"/>
  <sheetViews>
    <sheetView view="pageBreakPreview" topLeftCell="A16" zoomScale="85" zoomScaleNormal="70" zoomScaleSheetLayoutView="85" workbookViewId="0">
      <selection activeCell="C43" sqref="C43"/>
    </sheetView>
  </sheetViews>
  <sheetFormatPr defaultRowHeight="15" x14ac:dyDescent="0.25"/>
  <cols>
    <col min="1" max="1" width="3.7109375" style="284" customWidth="1"/>
    <col min="2" max="2" width="15.7109375" style="284" customWidth="1"/>
    <col min="3" max="3" width="80.7109375" style="284" customWidth="1"/>
    <col min="4" max="4" width="8.7109375" style="6" customWidth="1"/>
    <col min="5" max="5" width="11" style="112" customWidth="1"/>
    <col min="6" max="6" width="10.7109375" style="112" customWidth="1"/>
    <col min="7" max="7" width="12.42578125" style="112" customWidth="1"/>
    <col min="8" max="8" width="10.7109375" style="112" customWidth="1"/>
    <col min="9" max="9" width="3.7109375" style="284" customWidth="1"/>
    <col min="10" max="10" width="9.42578125" style="284" bestFit="1" customWidth="1"/>
    <col min="11" max="257" width="9.140625" style="284"/>
    <col min="258" max="258" width="13.7109375" style="284" customWidth="1"/>
    <col min="259" max="259" width="42.7109375" style="284" bestFit="1" customWidth="1"/>
    <col min="260" max="261" width="8.7109375" style="284" customWidth="1"/>
    <col min="262" max="264" width="10.7109375" style="284" customWidth="1"/>
    <col min="265" max="265" width="3.7109375" style="284" customWidth="1"/>
    <col min="266" max="266" width="9.42578125" style="284" bestFit="1" customWidth="1"/>
    <col min="267" max="513" width="9.140625" style="284"/>
    <col min="514" max="514" width="13.7109375" style="284" customWidth="1"/>
    <col min="515" max="515" width="42.7109375" style="284" bestFit="1" customWidth="1"/>
    <col min="516" max="517" width="8.7109375" style="284" customWidth="1"/>
    <col min="518" max="520" width="10.7109375" style="284" customWidth="1"/>
    <col min="521" max="521" width="3.7109375" style="284" customWidth="1"/>
    <col min="522" max="522" width="9.42578125" style="284" bestFit="1" customWidth="1"/>
    <col min="523" max="769" width="9.140625" style="284"/>
    <col min="770" max="770" width="13.7109375" style="284" customWidth="1"/>
    <col min="771" max="771" width="42.7109375" style="284" bestFit="1" customWidth="1"/>
    <col min="772" max="773" width="8.7109375" style="284" customWidth="1"/>
    <col min="774" max="776" width="10.7109375" style="284" customWidth="1"/>
    <col min="777" max="777" width="3.7109375" style="284" customWidth="1"/>
    <col min="778" max="778" width="9.42578125" style="284" bestFit="1" customWidth="1"/>
    <col min="779" max="1025" width="9.140625" style="284"/>
    <col min="1026" max="1026" width="13.7109375" style="284" customWidth="1"/>
    <col min="1027" max="1027" width="42.7109375" style="284" bestFit="1" customWidth="1"/>
    <col min="1028" max="1029" width="8.7109375" style="284" customWidth="1"/>
    <col min="1030" max="1032" width="10.7109375" style="284" customWidth="1"/>
    <col min="1033" max="1033" width="3.7109375" style="284" customWidth="1"/>
    <col min="1034" max="1034" width="9.42578125" style="284" bestFit="1" customWidth="1"/>
    <col min="1035" max="1281" width="9.140625" style="284"/>
    <col min="1282" max="1282" width="13.7109375" style="284" customWidth="1"/>
    <col min="1283" max="1283" width="42.7109375" style="284" bestFit="1" customWidth="1"/>
    <col min="1284" max="1285" width="8.7109375" style="284" customWidth="1"/>
    <col min="1286" max="1288" width="10.7109375" style="284" customWidth="1"/>
    <col min="1289" max="1289" width="3.7109375" style="284" customWidth="1"/>
    <col min="1290" max="1290" width="9.42578125" style="284" bestFit="1" customWidth="1"/>
    <col min="1291" max="1537" width="9.140625" style="284"/>
    <col min="1538" max="1538" width="13.7109375" style="284" customWidth="1"/>
    <col min="1539" max="1539" width="42.7109375" style="284" bestFit="1" customWidth="1"/>
    <col min="1540" max="1541" width="8.7109375" style="284" customWidth="1"/>
    <col min="1542" max="1544" width="10.7109375" style="284" customWidth="1"/>
    <col min="1545" max="1545" width="3.7109375" style="284" customWidth="1"/>
    <col min="1546" max="1546" width="9.42578125" style="284" bestFit="1" customWidth="1"/>
    <col min="1547" max="1793" width="9.140625" style="284"/>
    <col min="1794" max="1794" width="13.7109375" style="284" customWidth="1"/>
    <col min="1795" max="1795" width="42.7109375" style="284" bestFit="1" customWidth="1"/>
    <col min="1796" max="1797" width="8.7109375" style="284" customWidth="1"/>
    <col min="1798" max="1800" width="10.7109375" style="284" customWidth="1"/>
    <col min="1801" max="1801" width="3.7109375" style="284" customWidth="1"/>
    <col min="1802" max="1802" width="9.42578125" style="284" bestFit="1" customWidth="1"/>
    <col min="1803" max="2049" width="9.140625" style="284"/>
    <col min="2050" max="2050" width="13.7109375" style="284" customWidth="1"/>
    <col min="2051" max="2051" width="42.7109375" style="284" bestFit="1" customWidth="1"/>
    <col min="2052" max="2053" width="8.7109375" style="284" customWidth="1"/>
    <col min="2054" max="2056" width="10.7109375" style="284" customWidth="1"/>
    <col min="2057" max="2057" width="3.7109375" style="284" customWidth="1"/>
    <col min="2058" max="2058" width="9.42578125" style="284" bestFit="1" customWidth="1"/>
    <col min="2059" max="2305" width="9.140625" style="284"/>
    <col min="2306" max="2306" width="13.7109375" style="284" customWidth="1"/>
    <col min="2307" max="2307" width="42.7109375" style="284" bestFit="1" customWidth="1"/>
    <col min="2308" max="2309" width="8.7109375" style="284" customWidth="1"/>
    <col min="2310" max="2312" width="10.7109375" style="284" customWidth="1"/>
    <col min="2313" max="2313" width="3.7109375" style="284" customWidth="1"/>
    <col min="2314" max="2314" width="9.42578125" style="284" bestFit="1" customWidth="1"/>
    <col min="2315" max="2561" width="9.140625" style="284"/>
    <col min="2562" max="2562" width="13.7109375" style="284" customWidth="1"/>
    <col min="2563" max="2563" width="42.7109375" style="284" bestFit="1" customWidth="1"/>
    <col min="2564" max="2565" width="8.7109375" style="284" customWidth="1"/>
    <col min="2566" max="2568" width="10.7109375" style="284" customWidth="1"/>
    <col min="2569" max="2569" width="3.7109375" style="284" customWidth="1"/>
    <col min="2570" max="2570" width="9.42578125" style="284" bestFit="1" customWidth="1"/>
    <col min="2571" max="2817" width="9.140625" style="284"/>
    <col min="2818" max="2818" width="13.7109375" style="284" customWidth="1"/>
    <col min="2819" max="2819" width="42.7109375" style="284" bestFit="1" customWidth="1"/>
    <col min="2820" max="2821" width="8.7109375" style="284" customWidth="1"/>
    <col min="2822" max="2824" width="10.7109375" style="284" customWidth="1"/>
    <col min="2825" max="2825" width="3.7109375" style="284" customWidth="1"/>
    <col min="2826" max="2826" width="9.42578125" style="284" bestFit="1" customWidth="1"/>
    <col min="2827" max="3073" width="9.140625" style="284"/>
    <col min="3074" max="3074" width="13.7109375" style="284" customWidth="1"/>
    <col min="3075" max="3075" width="42.7109375" style="284" bestFit="1" customWidth="1"/>
    <col min="3076" max="3077" width="8.7109375" style="284" customWidth="1"/>
    <col min="3078" max="3080" width="10.7109375" style="284" customWidth="1"/>
    <col min="3081" max="3081" width="3.7109375" style="284" customWidth="1"/>
    <col min="3082" max="3082" width="9.42578125" style="284" bestFit="1" customWidth="1"/>
    <col min="3083" max="3329" width="9.140625" style="284"/>
    <col min="3330" max="3330" width="13.7109375" style="284" customWidth="1"/>
    <col min="3331" max="3331" width="42.7109375" style="284" bestFit="1" customWidth="1"/>
    <col min="3332" max="3333" width="8.7109375" style="284" customWidth="1"/>
    <col min="3334" max="3336" width="10.7109375" style="284" customWidth="1"/>
    <col min="3337" max="3337" width="3.7109375" style="284" customWidth="1"/>
    <col min="3338" max="3338" width="9.42578125" style="284" bestFit="1" customWidth="1"/>
    <col min="3339" max="3585" width="9.140625" style="284"/>
    <col min="3586" max="3586" width="13.7109375" style="284" customWidth="1"/>
    <col min="3587" max="3587" width="42.7109375" style="284" bestFit="1" customWidth="1"/>
    <col min="3588" max="3589" width="8.7109375" style="284" customWidth="1"/>
    <col min="3590" max="3592" width="10.7109375" style="284" customWidth="1"/>
    <col min="3593" max="3593" width="3.7109375" style="284" customWidth="1"/>
    <col min="3594" max="3594" width="9.42578125" style="284" bestFit="1" customWidth="1"/>
    <col min="3595" max="3841" width="9.140625" style="284"/>
    <col min="3842" max="3842" width="13.7109375" style="284" customWidth="1"/>
    <col min="3843" max="3843" width="42.7109375" style="284" bestFit="1" customWidth="1"/>
    <col min="3844" max="3845" width="8.7109375" style="284" customWidth="1"/>
    <col min="3846" max="3848" width="10.7109375" style="284" customWidth="1"/>
    <col min="3849" max="3849" width="3.7109375" style="284" customWidth="1"/>
    <col min="3850" max="3850" width="9.42578125" style="284" bestFit="1" customWidth="1"/>
    <col min="3851" max="4097" width="9.140625" style="284"/>
    <col min="4098" max="4098" width="13.7109375" style="284" customWidth="1"/>
    <col min="4099" max="4099" width="42.7109375" style="284" bestFit="1" customWidth="1"/>
    <col min="4100" max="4101" width="8.7109375" style="284" customWidth="1"/>
    <col min="4102" max="4104" width="10.7109375" style="284" customWidth="1"/>
    <col min="4105" max="4105" width="3.7109375" style="284" customWidth="1"/>
    <col min="4106" max="4106" width="9.42578125" style="284" bestFit="1" customWidth="1"/>
    <col min="4107" max="4353" width="9.140625" style="284"/>
    <col min="4354" max="4354" width="13.7109375" style="284" customWidth="1"/>
    <col min="4355" max="4355" width="42.7109375" style="284" bestFit="1" customWidth="1"/>
    <col min="4356" max="4357" width="8.7109375" style="284" customWidth="1"/>
    <col min="4358" max="4360" width="10.7109375" style="284" customWidth="1"/>
    <col min="4361" max="4361" width="3.7109375" style="284" customWidth="1"/>
    <col min="4362" max="4362" width="9.42578125" style="284" bestFit="1" customWidth="1"/>
    <col min="4363" max="4609" width="9.140625" style="284"/>
    <col min="4610" max="4610" width="13.7109375" style="284" customWidth="1"/>
    <col min="4611" max="4611" width="42.7109375" style="284" bestFit="1" customWidth="1"/>
    <col min="4612" max="4613" width="8.7109375" style="284" customWidth="1"/>
    <col min="4614" max="4616" width="10.7109375" style="284" customWidth="1"/>
    <col min="4617" max="4617" width="3.7109375" style="284" customWidth="1"/>
    <col min="4618" max="4618" width="9.42578125" style="284" bestFit="1" customWidth="1"/>
    <col min="4619" max="4865" width="9.140625" style="284"/>
    <col min="4866" max="4866" width="13.7109375" style="284" customWidth="1"/>
    <col min="4867" max="4867" width="42.7109375" style="284" bestFit="1" customWidth="1"/>
    <col min="4868" max="4869" width="8.7109375" style="284" customWidth="1"/>
    <col min="4870" max="4872" width="10.7109375" style="284" customWidth="1"/>
    <col min="4873" max="4873" width="3.7109375" style="284" customWidth="1"/>
    <col min="4874" max="4874" width="9.42578125" style="284" bestFit="1" customWidth="1"/>
    <col min="4875" max="5121" width="9.140625" style="284"/>
    <col min="5122" max="5122" width="13.7109375" style="284" customWidth="1"/>
    <col min="5123" max="5123" width="42.7109375" style="284" bestFit="1" customWidth="1"/>
    <col min="5124" max="5125" width="8.7109375" style="284" customWidth="1"/>
    <col min="5126" max="5128" width="10.7109375" style="284" customWidth="1"/>
    <col min="5129" max="5129" width="3.7109375" style="284" customWidth="1"/>
    <col min="5130" max="5130" width="9.42578125" style="284" bestFit="1" customWidth="1"/>
    <col min="5131" max="5377" width="9.140625" style="284"/>
    <col min="5378" max="5378" width="13.7109375" style="284" customWidth="1"/>
    <col min="5379" max="5379" width="42.7109375" style="284" bestFit="1" customWidth="1"/>
    <col min="5380" max="5381" width="8.7109375" style="284" customWidth="1"/>
    <col min="5382" max="5384" width="10.7109375" style="284" customWidth="1"/>
    <col min="5385" max="5385" width="3.7109375" style="284" customWidth="1"/>
    <col min="5386" max="5386" width="9.42578125" style="284" bestFit="1" customWidth="1"/>
    <col min="5387" max="5633" width="9.140625" style="284"/>
    <col min="5634" max="5634" width="13.7109375" style="284" customWidth="1"/>
    <col min="5635" max="5635" width="42.7109375" style="284" bestFit="1" customWidth="1"/>
    <col min="5636" max="5637" width="8.7109375" style="284" customWidth="1"/>
    <col min="5638" max="5640" width="10.7109375" style="284" customWidth="1"/>
    <col min="5641" max="5641" width="3.7109375" style="284" customWidth="1"/>
    <col min="5642" max="5642" width="9.42578125" style="284" bestFit="1" customWidth="1"/>
    <col min="5643" max="5889" width="9.140625" style="284"/>
    <col min="5890" max="5890" width="13.7109375" style="284" customWidth="1"/>
    <col min="5891" max="5891" width="42.7109375" style="284" bestFit="1" customWidth="1"/>
    <col min="5892" max="5893" width="8.7109375" style="284" customWidth="1"/>
    <col min="5894" max="5896" width="10.7109375" style="284" customWidth="1"/>
    <col min="5897" max="5897" width="3.7109375" style="284" customWidth="1"/>
    <col min="5898" max="5898" width="9.42578125" style="284" bestFit="1" customWidth="1"/>
    <col min="5899" max="6145" width="9.140625" style="284"/>
    <col min="6146" max="6146" width="13.7109375" style="284" customWidth="1"/>
    <col min="6147" max="6147" width="42.7109375" style="284" bestFit="1" customWidth="1"/>
    <col min="6148" max="6149" width="8.7109375" style="284" customWidth="1"/>
    <col min="6150" max="6152" width="10.7109375" style="284" customWidth="1"/>
    <col min="6153" max="6153" width="3.7109375" style="284" customWidth="1"/>
    <col min="6154" max="6154" width="9.42578125" style="284" bestFit="1" customWidth="1"/>
    <col min="6155" max="6401" width="9.140625" style="284"/>
    <col min="6402" max="6402" width="13.7109375" style="284" customWidth="1"/>
    <col min="6403" max="6403" width="42.7109375" style="284" bestFit="1" customWidth="1"/>
    <col min="6404" max="6405" width="8.7109375" style="284" customWidth="1"/>
    <col min="6406" max="6408" width="10.7109375" style="284" customWidth="1"/>
    <col min="6409" max="6409" width="3.7109375" style="284" customWidth="1"/>
    <col min="6410" max="6410" width="9.42578125" style="284" bestFit="1" customWidth="1"/>
    <col min="6411" max="6657" width="9.140625" style="284"/>
    <col min="6658" max="6658" width="13.7109375" style="284" customWidth="1"/>
    <col min="6659" max="6659" width="42.7109375" style="284" bestFit="1" customWidth="1"/>
    <col min="6660" max="6661" width="8.7109375" style="284" customWidth="1"/>
    <col min="6662" max="6664" width="10.7109375" style="284" customWidth="1"/>
    <col min="6665" max="6665" width="3.7109375" style="284" customWidth="1"/>
    <col min="6666" max="6666" width="9.42578125" style="284" bestFit="1" customWidth="1"/>
    <col min="6667" max="6913" width="9.140625" style="284"/>
    <col min="6914" max="6914" width="13.7109375" style="284" customWidth="1"/>
    <col min="6915" max="6915" width="42.7109375" style="284" bestFit="1" customWidth="1"/>
    <col min="6916" max="6917" width="8.7109375" style="284" customWidth="1"/>
    <col min="6918" max="6920" width="10.7109375" style="284" customWidth="1"/>
    <col min="6921" max="6921" width="3.7109375" style="284" customWidth="1"/>
    <col min="6922" max="6922" width="9.42578125" style="284" bestFit="1" customWidth="1"/>
    <col min="6923" max="7169" width="9.140625" style="284"/>
    <col min="7170" max="7170" width="13.7109375" style="284" customWidth="1"/>
    <col min="7171" max="7171" width="42.7109375" style="284" bestFit="1" customWidth="1"/>
    <col min="7172" max="7173" width="8.7109375" style="284" customWidth="1"/>
    <col min="7174" max="7176" width="10.7109375" style="284" customWidth="1"/>
    <col min="7177" max="7177" width="3.7109375" style="284" customWidth="1"/>
    <col min="7178" max="7178" width="9.42578125" style="284" bestFit="1" customWidth="1"/>
    <col min="7179" max="7425" width="9.140625" style="284"/>
    <col min="7426" max="7426" width="13.7109375" style="284" customWidth="1"/>
    <col min="7427" max="7427" width="42.7109375" style="284" bestFit="1" customWidth="1"/>
    <col min="7428" max="7429" width="8.7109375" style="284" customWidth="1"/>
    <col min="7430" max="7432" width="10.7109375" style="284" customWidth="1"/>
    <col min="7433" max="7433" width="3.7109375" style="284" customWidth="1"/>
    <col min="7434" max="7434" width="9.42578125" style="284" bestFit="1" customWidth="1"/>
    <col min="7435" max="7681" width="9.140625" style="284"/>
    <col min="7682" max="7682" width="13.7109375" style="284" customWidth="1"/>
    <col min="7683" max="7683" width="42.7109375" style="284" bestFit="1" customWidth="1"/>
    <col min="7684" max="7685" width="8.7109375" style="284" customWidth="1"/>
    <col min="7686" max="7688" width="10.7109375" style="284" customWidth="1"/>
    <col min="7689" max="7689" width="3.7109375" style="284" customWidth="1"/>
    <col min="7690" max="7690" width="9.42578125" style="284" bestFit="1" customWidth="1"/>
    <col min="7691" max="7937" width="9.140625" style="284"/>
    <col min="7938" max="7938" width="13.7109375" style="284" customWidth="1"/>
    <col min="7939" max="7939" width="42.7109375" style="284" bestFit="1" customWidth="1"/>
    <col min="7940" max="7941" width="8.7109375" style="284" customWidth="1"/>
    <col min="7942" max="7944" width="10.7109375" style="284" customWidth="1"/>
    <col min="7945" max="7945" width="3.7109375" style="284" customWidth="1"/>
    <col min="7946" max="7946" width="9.42578125" style="284" bestFit="1" customWidth="1"/>
    <col min="7947" max="8193" width="9.140625" style="284"/>
    <col min="8194" max="8194" width="13.7109375" style="284" customWidth="1"/>
    <col min="8195" max="8195" width="42.7109375" style="284" bestFit="1" customWidth="1"/>
    <col min="8196" max="8197" width="8.7109375" style="284" customWidth="1"/>
    <col min="8198" max="8200" width="10.7109375" style="284" customWidth="1"/>
    <col min="8201" max="8201" width="3.7109375" style="284" customWidth="1"/>
    <col min="8202" max="8202" width="9.42578125" style="284" bestFit="1" customWidth="1"/>
    <col min="8203" max="8449" width="9.140625" style="284"/>
    <col min="8450" max="8450" width="13.7109375" style="284" customWidth="1"/>
    <col min="8451" max="8451" width="42.7109375" style="284" bestFit="1" customWidth="1"/>
    <col min="8452" max="8453" width="8.7109375" style="284" customWidth="1"/>
    <col min="8454" max="8456" width="10.7109375" style="284" customWidth="1"/>
    <col min="8457" max="8457" width="3.7109375" style="284" customWidth="1"/>
    <col min="8458" max="8458" width="9.42578125" style="284" bestFit="1" customWidth="1"/>
    <col min="8459" max="8705" width="9.140625" style="284"/>
    <col min="8706" max="8706" width="13.7109375" style="284" customWidth="1"/>
    <col min="8707" max="8707" width="42.7109375" style="284" bestFit="1" customWidth="1"/>
    <col min="8708" max="8709" width="8.7109375" style="284" customWidth="1"/>
    <col min="8710" max="8712" width="10.7109375" style="284" customWidth="1"/>
    <col min="8713" max="8713" width="3.7109375" style="284" customWidth="1"/>
    <col min="8714" max="8714" width="9.42578125" style="284" bestFit="1" customWidth="1"/>
    <col min="8715" max="8961" width="9.140625" style="284"/>
    <col min="8962" max="8962" width="13.7109375" style="284" customWidth="1"/>
    <col min="8963" max="8963" width="42.7109375" style="284" bestFit="1" customWidth="1"/>
    <col min="8964" max="8965" width="8.7109375" style="284" customWidth="1"/>
    <col min="8966" max="8968" width="10.7109375" style="284" customWidth="1"/>
    <col min="8969" max="8969" width="3.7109375" style="284" customWidth="1"/>
    <col min="8970" max="8970" width="9.42578125" style="284" bestFit="1" customWidth="1"/>
    <col min="8971" max="9217" width="9.140625" style="284"/>
    <col min="9218" max="9218" width="13.7109375" style="284" customWidth="1"/>
    <col min="9219" max="9219" width="42.7109375" style="284" bestFit="1" customWidth="1"/>
    <col min="9220" max="9221" width="8.7109375" style="284" customWidth="1"/>
    <col min="9222" max="9224" width="10.7109375" style="284" customWidth="1"/>
    <col min="9225" max="9225" width="3.7109375" style="284" customWidth="1"/>
    <col min="9226" max="9226" width="9.42578125" style="284" bestFit="1" customWidth="1"/>
    <col min="9227" max="9473" width="9.140625" style="284"/>
    <col min="9474" max="9474" width="13.7109375" style="284" customWidth="1"/>
    <col min="9475" max="9475" width="42.7109375" style="284" bestFit="1" customWidth="1"/>
    <col min="9476" max="9477" width="8.7109375" style="284" customWidth="1"/>
    <col min="9478" max="9480" width="10.7109375" style="284" customWidth="1"/>
    <col min="9481" max="9481" width="3.7109375" style="284" customWidth="1"/>
    <col min="9482" max="9482" width="9.42578125" style="284" bestFit="1" customWidth="1"/>
    <col min="9483" max="9729" width="9.140625" style="284"/>
    <col min="9730" max="9730" width="13.7109375" style="284" customWidth="1"/>
    <col min="9731" max="9731" width="42.7109375" style="284" bestFit="1" customWidth="1"/>
    <col min="9732" max="9733" width="8.7109375" style="284" customWidth="1"/>
    <col min="9734" max="9736" width="10.7109375" style="284" customWidth="1"/>
    <col min="9737" max="9737" width="3.7109375" style="284" customWidth="1"/>
    <col min="9738" max="9738" width="9.42578125" style="284" bestFit="1" customWidth="1"/>
    <col min="9739" max="9985" width="9.140625" style="284"/>
    <col min="9986" max="9986" width="13.7109375" style="284" customWidth="1"/>
    <col min="9987" max="9987" width="42.7109375" style="284" bestFit="1" customWidth="1"/>
    <col min="9988" max="9989" width="8.7109375" style="284" customWidth="1"/>
    <col min="9990" max="9992" width="10.7109375" style="284" customWidth="1"/>
    <col min="9993" max="9993" width="3.7109375" style="284" customWidth="1"/>
    <col min="9994" max="9994" width="9.42578125" style="284" bestFit="1" customWidth="1"/>
    <col min="9995" max="10241" width="9.140625" style="284"/>
    <col min="10242" max="10242" width="13.7109375" style="284" customWidth="1"/>
    <col min="10243" max="10243" width="42.7109375" style="284" bestFit="1" customWidth="1"/>
    <col min="10244" max="10245" width="8.7109375" style="284" customWidth="1"/>
    <col min="10246" max="10248" width="10.7109375" style="284" customWidth="1"/>
    <col min="10249" max="10249" width="3.7109375" style="284" customWidth="1"/>
    <col min="10250" max="10250" width="9.42578125" style="284" bestFit="1" customWidth="1"/>
    <col min="10251" max="10497" width="9.140625" style="284"/>
    <col min="10498" max="10498" width="13.7109375" style="284" customWidth="1"/>
    <col min="10499" max="10499" width="42.7109375" style="284" bestFit="1" customWidth="1"/>
    <col min="10500" max="10501" width="8.7109375" style="284" customWidth="1"/>
    <col min="10502" max="10504" width="10.7109375" style="284" customWidth="1"/>
    <col min="10505" max="10505" width="3.7109375" style="284" customWidth="1"/>
    <col min="10506" max="10506" width="9.42578125" style="284" bestFit="1" customWidth="1"/>
    <col min="10507" max="10753" width="9.140625" style="284"/>
    <col min="10754" max="10754" width="13.7109375" style="284" customWidth="1"/>
    <col min="10755" max="10755" width="42.7109375" style="284" bestFit="1" customWidth="1"/>
    <col min="10756" max="10757" width="8.7109375" style="284" customWidth="1"/>
    <col min="10758" max="10760" width="10.7109375" style="284" customWidth="1"/>
    <col min="10761" max="10761" width="3.7109375" style="284" customWidth="1"/>
    <col min="10762" max="10762" width="9.42578125" style="284" bestFit="1" customWidth="1"/>
    <col min="10763" max="11009" width="9.140625" style="284"/>
    <col min="11010" max="11010" width="13.7109375" style="284" customWidth="1"/>
    <col min="11011" max="11011" width="42.7109375" style="284" bestFit="1" customWidth="1"/>
    <col min="11012" max="11013" width="8.7109375" style="284" customWidth="1"/>
    <col min="11014" max="11016" width="10.7109375" style="284" customWidth="1"/>
    <col min="11017" max="11017" width="3.7109375" style="284" customWidth="1"/>
    <col min="11018" max="11018" width="9.42578125" style="284" bestFit="1" customWidth="1"/>
    <col min="11019" max="11265" width="9.140625" style="284"/>
    <col min="11266" max="11266" width="13.7109375" style="284" customWidth="1"/>
    <col min="11267" max="11267" width="42.7109375" style="284" bestFit="1" customWidth="1"/>
    <col min="11268" max="11269" width="8.7109375" style="284" customWidth="1"/>
    <col min="11270" max="11272" width="10.7109375" style="284" customWidth="1"/>
    <col min="11273" max="11273" width="3.7109375" style="284" customWidth="1"/>
    <col min="11274" max="11274" width="9.42578125" style="284" bestFit="1" customWidth="1"/>
    <col min="11275" max="11521" width="9.140625" style="284"/>
    <col min="11522" max="11522" width="13.7109375" style="284" customWidth="1"/>
    <col min="11523" max="11523" width="42.7109375" style="284" bestFit="1" customWidth="1"/>
    <col min="11524" max="11525" width="8.7109375" style="284" customWidth="1"/>
    <col min="11526" max="11528" width="10.7109375" style="284" customWidth="1"/>
    <col min="11529" max="11529" width="3.7109375" style="284" customWidth="1"/>
    <col min="11530" max="11530" width="9.42578125" style="284" bestFit="1" customWidth="1"/>
    <col min="11531" max="11777" width="9.140625" style="284"/>
    <col min="11778" max="11778" width="13.7109375" style="284" customWidth="1"/>
    <col min="11779" max="11779" width="42.7109375" style="284" bestFit="1" customWidth="1"/>
    <col min="11780" max="11781" width="8.7109375" style="284" customWidth="1"/>
    <col min="11782" max="11784" width="10.7109375" style="284" customWidth="1"/>
    <col min="11785" max="11785" width="3.7109375" style="284" customWidth="1"/>
    <col min="11786" max="11786" width="9.42578125" style="284" bestFit="1" customWidth="1"/>
    <col min="11787" max="12033" width="9.140625" style="284"/>
    <col min="12034" max="12034" width="13.7109375" style="284" customWidth="1"/>
    <col min="12035" max="12035" width="42.7109375" style="284" bestFit="1" customWidth="1"/>
    <col min="12036" max="12037" width="8.7109375" style="284" customWidth="1"/>
    <col min="12038" max="12040" width="10.7109375" style="284" customWidth="1"/>
    <col min="12041" max="12041" width="3.7109375" style="284" customWidth="1"/>
    <col min="12042" max="12042" width="9.42578125" style="284" bestFit="1" customWidth="1"/>
    <col min="12043" max="12289" width="9.140625" style="284"/>
    <col min="12290" max="12290" width="13.7109375" style="284" customWidth="1"/>
    <col min="12291" max="12291" width="42.7109375" style="284" bestFit="1" customWidth="1"/>
    <col min="12292" max="12293" width="8.7109375" style="284" customWidth="1"/>
    <col min="12294" max="12296" width="10.7109375" style="284" customWidth="1"/>
    <col min="12297" max="12297" width="3.7109375" style="284" customWidth="1"/>
    <col min="12298" max="12298" width="9.42578125" style="284" bestFit="1" customWidth="1"/>
    <col min="12299" max="12545" width="9.140625" style="284"/>
    <col min="12546" max="12546" width="13.7109375" style="284" customWidth="1"/>
    <col min="12547" max="12547" width="42.7109375" style="284" bestFit="1" customWidth="1"/>
    <col min="12548" max="12549" width="8.7109375" style="284" customWidth="1"/>
    <col min="12550" max="12552" width="10.7109375" style="284" customWidth="1"/>
    <col min="12553" max="12553" width="3.7109375" style="284" customWidth="1"/>
    <col min="12554" max="12554" width="9.42578125" style="284" bestFit="1" customWidth="1"/>
    <col min="12555" max="12801" width="9.140625" style="284"/>
    <col min="12802" max="12802" width="13.7109375" style="284" customWidth="1"/>
    <col min="12803" max="12803" width="42.7109375" style="284" bestFit="1" customWidth="1"/>
    <col min="12804" max="12805" width="8.7109375" style="284" customWidth="1"/>
    <col min="12806" max="12808" width="10.7109375" style="284" customWidth="1"/>
    <col min="12809" max="12809" width="3.7109375" style="284" customWidth="1"/>
    <col min="12810" max="12810" width="9.42578125" style="284" bestFit="1" customWidth="1"/>
    <col min="12811" max="13057" width="9.140625" style="284"/>
    <col min="13058" max="13058" width="13.7109375" style="284" customWidth="1"/>
    <col min="13059" max="13059" width="42.7109375" style="284" bestFit="1" customWidth="1"/>
    <col min="13060" max="13061" width="8.7109375" style="284" customWidth="1"/>
    <col min="13062" max="13064" width="10.7109375" style="284" customWidth="1"/>
    <col min="13065" max="13065" width="3.7109375" style="284" customWidth="1"/>
    <col min="13066" max="13066" width="9.42578125" style="284" bestFit="1" customWidth="1"/>
    <col min="13067" max="13313" width="9.140625" style="284"/>
    <col min="13314" max="13314" width="13.7109375" style="284" customWidth="1"/>
    <col min="13315" max="13315" width="42.7109375" style="284" bestFit="1" customWidth="1"/>
    <col min="13316" max="13317" width="8.7109375" style="284" customWidth="1"/>
    <col min="13318" max="13320" width="10.7109375" style="284" customWidth="1"/>
    <col min="13321" max="13321" width="3.7109375" style="284" customWidth="1"/>
    <col min="13322" max="13322" width="9.42578125" style="284" bestFit="1" customWidth="1"/>
    <col min="13323" max="13569" width="9.140625" style="284"/>
    <col min="13570" max="13570" width="13.7109375" style="284" customWidth="1"/>
    <col min="13571" max="13571" width="42.7109375" style="284" bestFit="1" customWidth="1"/>
    <col min="13572" max="13573" width="8.7109375" style="284" customWidth="1"/>
    <col min="13574" max="13576" width="10.7109375" style="284" customWidth="1"/>
    <col min="13577" max="13577" width="3.7109375" style="284" customWidth="1"/>
    <col min="13578" max="13578" width="9.42578125" style="284" bestFit="1" customWidth="1"/>
    <col min="13579" max="13825" width="9.140625" style="284"/>
    <col min="13826" max="13826" width="13.7109375" style="284" customWidth="1"/>
    <col min="13827" max="13827" width="42.7109375" style="284" bestFit="1" customWidth="1"/>
    <col min="13828" max="13829" width="8.7109375" style="284" customWidth="1"/>
    <col min="13830" max="13832" width="10.7109375" style="284" customWidth="1"/>
    <col min="13833" max="13833" width="3.7109375" style="284" customWidth="1"/>
    <col min="13834" max="13834" width="9.42578125" style="284" bestFit="1" customWidth="1"/>
    <col min="13835" max="14081" width="9.140625" style="284"/>
    <col min="14082" max="14082" width="13.7109375" style="284" customWidth="1"/>
    <col min="14083" max="14083" width="42.7109375" style="284" bestFit="1" customWidth="1"/>
    <col min="14084" max="14085" width="8.7109375" style="284" customWidth="1"/>
    <col min="14086" max="14088" width="10.7109375" style="284" customWidth="1"/>
    <col min="14089" max="14089" width="3.7109375" style="284" customWidth="1"/>
    <col min="14090" max="14090" width="9.42578125" style="284" bestFit="1" customWidth="1"/>
    <col min="14091" max="14337" width="9.140625" style="284"/>
    <col min="14338" max="14338" width="13.7109375" style="284" customWidth="1"/>
    <col min="14339" max="14339" width="42.7109375" style="284" bestFit="1" customWidth="1"/>
    <col min="14340" max="14341" width="8.7109375" style="284" customWidth="1"/>
    <col min="14342" max="14344" width="10.7109375" style="284" customWidth="1"/>
    <col min="14345" max="14345" width="3.7109375" style="284" customWidth="1"/>
    <col min="14346" max="14346" width="9.42578125" style="284" bestFit="1" customWidth="1"/>
    <col min="14347" max="14593" width="9.140625" style="284"/>
    <col min="14594" max="14594" width="13.7109375" style="284" customWidth="1"/>
    <col min="14595" max="14595" width="42.7109375" style="284" bestFit="1" customWidth="1"/>
    <col min="14596" max="14597" width="8.7109375" style="284" customWidth="1"/>
    <col min="14598" max="14600" width="10.7109375" style="284" customWidth="1"/>
    <col min="14601" max="14601" width="3.7109375" style="284" customWidth="1"/>
    <col min="14602" max="14602" width="9.42578125" style="284" bestFit="1" customWidth="1"/>
    <col min="14603" max="14849" width="9.140625" style="284"/>
    <col min="14850" max="14850" width="13.7109375" style="284" customWidth="1"/>
    <col min="14851" max="14851" width="42.7109375" style="284" bestFit="1" customWidth="1"/>
    <col min="14852" max="14853" width="8.7109375" style="284" customWidth="1"/>
    <col min="14854" max="14856" width="10.7109375" style="284" customWidth="1"/>
    <col min="14857" max="14857" width="3.7109375" style="284" customWidth="1"/>
    <col min="14858" max="14858" width="9.42578125" style="284" bestFit="1" customWidth="1"/>
    <col min="14859" max="15105" width="9.140625" style="284"/>
    <col min="15106" max="15106" width="13.7109375" style="284" customWidth="1"/>
    <col min="15107" max="15107" width="42.7109375" style="284" bestFit="1" customWidth="1"/>
    <col min="15108" max="15109" width="8.7109375" style="284" customWidth="1"/>
    <col min="15110" max="15112" width="10.7109375" style="284" customWidth="1"/>
    <col min="15113" max="15113" width="3.7109375" style="284" customWidth="1"/>
    <col min="15114" max="15114" width="9.42578125" style="284" bestFit="1" customWidth="1"/>
    <col min="15115" max="15361" width="9.140625" style="284"/>
    <col min="15362" max="15362" width="13.7109375" style="284" customWidth="1"/>
    <col min="15363" max="15363" width="42.7109375" style="284" bestFit="1" customWidth="1"/>
    <col min="15364" max="15365" width="8.7109375" style="284" customWidth="1"/>
    <col min="15366" max="15368" width="10.7109375" style="284" customWidth="1"/>
    <col min="15369" max="15369" width="3.7109375" style="284" customWidth="1"/>
    <col min="15370" max="15370" width="9.42578125" style="284" bestFit="1" customWidth="1"/>
    <col min="15371" max="15617" width="9.140625" style="284"/>
    <col min="15618" max="15618" width="13.7109375" style="284" customWidth="1"/>
    <col min="15619" max="15619" width="42.7109375" style="284" bestFit="1" customWidth="1"/>
    <col min="15620" max="15621" width="8.7109375" style="284" customWidth="1"/>
    <col min="15622" max="15624" width="10.7109375" style="284" customWidth="1"/>
    <col min="15625" max="15625" width="3.7109375" style="284" customWidth="1"/>
    <col min="15626" max="15626" width="9.42578125" style="284" bestFit="1" customWidth="1"/>
    <col min="15627" max="15873" width="9.140625" style="284"/>
    <col min="15874" max="15874" width="13.7109375" style="284" customWidth="1"/>
    <col min="15875" max="15875" width="42.7109375" style="284" bestFit="1" customWidth="1"/>
    <col min="15876" max="15877" width="8.7109375" style="284" customWidth="1"/>
    <col min="15878" max="15880" width="10.7109375" style="284" customWidth="1"/>
    <col min="15881" max="15881" width="3.7109375" style="284" customWidth="1"/>
    <col min="15882" max="15882" width="9.42578125" style="284" bestFit="1" customWidth="1"/>
    <col min="15883" max="16129" width="9.140625" style="284"/>
    <col min="16130" max="16130" width="13.7109375" style="284" customWidth="1"/>
    <col min="16131" max="16131" width="42.7109375" style="284" bestFit="1" customWidth="1"/>
    <col min="16132" max="16133" width="8.7109375" style="284" customWidth="1"/>
    <col min="16134" max="16136" width="10.7109375" style="284" customWidth="1"/>
    <col min="16137" max="16137" width="3.7109375" style="284" customWidth="1"/>
    <col min="16138" max="16138" width="9.42578125" style="284" bestFit="1" customWidth="1"/>
    <col min="16139" max="16384" width="9.140625" style="284"/>
  </cols>
  <sheetData>
    <row r="1" spans="2:12" ht="15.75" thickBot="1" x14ac:dyDescent="0.3">
      <c r="C1" s="3"/>
      <c r="D1" s="4"/>
    </row>
    <row r="2" spans="2:12" x14ac:dyDescent="0.25">
      <c r="B2" s="376" t="s">
        <v>191</v>
      </c>
      <c r="C2" s="366" t="s">
        <v>295</v>
      </c>
      <c r="D2" s="378"/>
      <c r="E2" s="378"/>
      <c r="F2" s="379"/>
      <c r="L2" s="101"/>
    </row>
    <row r="3" spans="2:12" ht="15.75" thickBot="1" x14ac:dyDescent="0.3">
      <c r="B3" s="377"/>
      <c r="C3" s="380"/>
      <c r="D3" s="381"/>
      <c r="E3" s="381"/>
      <c r="F3" s="382"/>
    </row>
    <row r="4" spans="2:12" x14ac:dyDescent="0.25">
      <c r="C4" s="380"/>
      <c r="D4" s="381"/>
      <c r="E4" s="381"/>
      <c r="F4" s="382"/>
    </row>
    <row r="5" spans="2:12" x14ac:dyDescent="0.25">
      <c r="C5" s="380"/>
      <c r="D5" s="381"/>
      <c r="E5" s="381"/>
      <c r="F5" s="382"/>
    </row>
    <row r="6" spans="2:12" x14ac:dyDescent="0.25">
      <c r="C6" s="380"/>
      <c r="D6" s="381"/>
      <c r="E6" s="381"/>
      <c r="F6" s="382"/>
    </row>
    <row r="7" spans="2:12" x14ac:dyDescent="0.25">
      <c r="C7" s="380"/>
      <c r="D7" s="381"/>
      <c r="E7" s="381"/>
      <c r="F7" s="382"/>
    </row>
    <row r="8" spans="2:12" x14ac:dyDescent="0.25">
      <c r="C8" s="380"/>
      <c r="D8" s="381"/>
      <c r="E8" s="381"/>
      <c r="F8" s="382"/>
    </row>
    <row r="9" spans="2:12" x14ac:dyDescent="0.25">
      <c r="C9" s="380"/>
      <c r="D9" s="381"/>
      <c r="E9" s="381"/>
      <c r="F9" s="382"/>
    </row>
    <row r="10" spans="2:12" x14ac:dyDescent="0.25">
      <c r="C10" s="380"/>
      <c r="D10" s="381"/>
      <c r="E10" s="381"/>
      <c r="F10" s="382"/>
    </row>
    <row r="11" spans="2:12" x14ac:dyDescent="0.25">
      <c r="C11" s="380"/>
      <c r="D11" s="381"/>
      <c r="E11" s="381"/>
      <c r="F11" s="382"/>
    </row>
    <row r="12" spans="2:12" x14ac:dyDescent="0.25">
      <c r="C12" s="380"/>
      <c r="D12" s="381"/>
      <c r="E12" s="381"/>
      <c r="F12" s="382"/>
    </row>
    <row r="13" spans="2:12" x14ac:dyDescent="0.25">
      <c r="C13" s="383"/>
      <c r="D13" s="384"/>
      <c r="E13" s="384"/>
      <c r="F13" s="385"/>
    </row>
    <row r="14" spans="2:12" ht="15.75" thickBot="1" x14ac:dyDescent="0.3"/>
    <row r="15" spans="2:12" s="8" customFormat="1" ht="13.5" thickBot="1" x14ac:dyDescent="0.25">
      <c r="C15" s="8" t="s">
        <v>0</v>
      </c>
      <c r="D15" s="9"/>
      <c r="E15" s="10"/>
      <c r="F15" s="11" t="s">
        <v>1</v>
      </c>
      <c r="G15" s="12">
        <v>1</v>
      </c>
      <c r="H15" s="10"/>
    </row>
    <row r="16" spans="2:12" ht="15.75" thickBot="1" x14ac:dyDescent="0.3">
      <c r="C16" s="8"/>
      <c r="F16" s="11"/>
      <c r="G16" s="12"/>
    </row>
    <row r="17" spans="2:13" ht="15.75" thickBot="1" x14ac:dyDescent="0.3">
      <c r="C17" s="8"/>
      <c r="F17" s="11"/>
      <c r="G17" s="12"/>
    </row>
    <row r="18" spans="2:13" ht="15.75" thickBot="1" x14ac:dyDescent="0.3"/>
    <row r="19" spans="2:13" s="18" customFormat="1" ht="12.75" x14ac:dyDescent="0.2">
      <c r="B19" s="13" t="s">
        <v>2</v>
      </c>
      <c r="C19" s="14" t="s">
        <v>3</v>
      </c>
      <c r="D19" s="14" t="s">
        <v>4</v>
      </c>
      <c r="E19" s="15" t="s">
        <v>5</v>
      </c>
      <c r="F19" s="15" t="s">
        <v>6</v>
      </c>
      <c r="G19" s="15" t="s">
        <v>7</v>
      </c>
      <c r="H19" s="15" t="s">
        <v>8</v>
      </c>
    </row>
    <row r="20" spans="2:13" s="18" customFormat="1" ht="13.5" thickBot="1" x14ac:dyDescent="0.25">
      <c r="B20" s="19" t="s">
        <v>9</v>
      </c>
      <c r="C20" s="20"/>
      <c r="D20" s="20"/>
      <c r="E20" s="21"/>
      <c r="F20" s="21"/>
      <c r="G20" s="21"/>
      <c r="H20" s="21"/>
    </row>
    <row r="21" spans="2:13" s="18" customFormat="1" ht="13.5" thickBot="1" x14ac:dyDescent="0.25">
      <c r="B21" s="95"/>
      <c r="C21" s="25" t="s">
        <v>13</v>
      </c>
      <c r="D21" s="26"/>
      <c r="E21" s="27"/>
      <c r="F21" s="27"/>
      <c r="G21" s="27"/>
      <c r="H21" s="29"/>
    </row>
    <row r="22" spans="2:13" s="119" customFormat="1" ht="12.75" x14ac:dyDescent="0.2">
      <c r="B22" s="159"/>
      <c r="C22" s="114"/>
      <c r="D22" s="115"/>
      <c r="E22" s="116"/>
      <c r="F22" s="116"/>
      <c r="G22" s="117"/>
      <c r="H22" s="118"/>
    </row>
    <row r="23" spans="2:13" s="126" customFormat="1" x14ac:dyDescent="0.25">
      <c r="B23" s="121"/>
      <c r="C23" s="121"/>
      <c r="D23" s="122"/>
      <c r="E23" s="123"/>
      <c r="F23" s="123"/>
      <c r="G23" s="124"/>
      <c r="H23" s="125"/>
      <c r="J23" s="39"/>
      <c r="K23" s="40"/>
      <c r="L23" s="127"/>
      <c r="M23" s="127"/>
    </row>
    <row r="24" spans="2:13" x14ac:dyDescent="0.25">
      <c r="B24" s="46"/>
      <c r="C24" s="128"/>
      <c r="D24" s="129"/>
      <c r="E24" s="130"/>
      <c r="F24" s="130"/>
      <c r="G24" s="131"/>
      <c r="H24" s="132"/>
      <c r="J24" s="45"/>
    </row>
    <row r="25" spans="2:13" x14ac:dyDescent="0.25">
      <c r="B25" s="46"/>
      <c r="C25" s="46"/>
      <c r="D25" s="129"/>
      <c r="E25" s="133"/>
      <c r="F25" s="133"/>
      <c r="G25" s="131"/>
      <c r="H25" s="132"/>
      <c r="J25" s="45"/>
    </row>
    <row r="26" spans="2:13" ht="15.75" thickBot="1" x14ac:dyDescent="0.3">
      <c r="B26" s="96"/>
      <c r="C26" s="50"/>
      <c r="D26" s="51"/>
      <c r="E26" s="134"/>
      <c r="F26" s="134"/>
      <c r="G26" s="134"/>
      <c r="H26" s="135"/>
    </row>
    <row r="27" spans="2:13" ht="15.75" thickBot="1" x14ac:dyDescent="0.3">
      <c r="B27" s="97"/>
      <c r="C27" s="56" t="s">
        <v>14</v>
      </c>
      <c r="D27" s="57"/>
      <c r="E27" s="136"/>
      <c r="F27" s="136"/>
      <c r="G27" s="60" t="s">
        <v>15</v>
      </c>
      <c r="H27" s="12">
        <f>SUM(H22:H26)</f>
        <v>0</v>
      </c>
    </row>
    <row r="28" spans="2:13" ht="15.75" thickBot="1" x14ac:dyDescent="0.3">
      <c r="B28" s="97"/>
      <c r="C28" s="50"/>
      <c r="D28" s="61"/>
      <c r="E28" s="137"/>
      <c r="F28" s="137"/>
      <c r="G28" s="137"/>
      <c r="H28" s="138"/>
    </row>
    <row r="29" spans="2:13" ht="15.75" thickBot="1" x14ac:dyDescent="0.3">
      <c r="B29" s="98"/>
      <c r="C29" s="25" t="s">
        <v>16</v>
      </c>
      <c r="D29" s="61"/>
      <c r="E29" s="137"/>
      <c r="F29" s="137"/>
      <c r="G29" s="137"/>
      <c r="H29" s="138"/>
    </row>
    <row r="30" spans="2:13" s="282" customFormat="1" x14ac:dyDescent="0.25">
      <c r="B30" s="99"/>
      <c r="C30" s="67"/>
      <c r="D30" s="68"/>
      <c r="E30" s="139"/>
      <c r="F30" s="139"/>
      <c r="G30" s="139"/>
      <c r="H30" s="140"/>
    </row>
    <row r="31" spans="2:13" s="282" customFormat="1" x14ac:dyDescent="0.25">
      <c r="B31" s="74"/>
      <c r="C31" s="74"/>
      <c r="D31" s="75"/>
      <c r="E31" s="142"/>
      <c r="F31" s="142"/>
      <c r="G31" s="124"/>
      <c r="H31" s="125"/>
    </row>
    <row r="32" spans="2:13" s="282" customFormat="1" x14ac:dyDescent="0.25">
      <c r="B32" s="74"/>
      <c r="C32" s="74"/>
      <c r="D32" s="75"/>
      <c r="E32" s="142"/>
      <c r="F32" s="142"/>
      <c r="G32" s="124"/>
      <c r="H32" s="125"/>
    </row>
    <row r="33" spans="2:10" s="282" customFormat="1" x14ac:dyDescent="0.25">
      <c r="B33" s="74"/>
      <c r="C33" s="74"/>
      <c r="D33" s="75"/>
      <c r="E33" s="142"/>
      <c r="F33" s="142"/>
      <c r="G33" s="142"/>
      <c r="H33" s="125"/>
    </row>
    <row r="34" spans="2:10" s="282" customFormat="1" x14ac:dyDescent="0.25">
      <c r="B34" s="74"/>
      <c r="C34" s="74"/>
      <c r="D34" s="75"/>
      <c r="E34" s="142"/>
      <c r="F34" s="142"/>
      <c r="G34" s="124"/>
      <c r="H34" s="125"/>
    </row>
    <row r="35" spans="2:10" s="282" customFormat="1" x14ac:dyDescent="0.25">
      <c r="B35" s="74"/>
      <c r="C35" s="74"/>
      <c r="D35" s="75"/>
      <c r="E35" s="142"/>
      <c r="F35" s="142"/>
      <c r="G35" s="124"/>
      <c r="H35" s="125"/>
    </row>
    <row r="36" spans="2:10" x14ac:dyDescent="0.25">
      <c r="B36" s="46"/>
      <c r="C36" s="46"/>
      <c r="D36" s="78"/>
      <c r="E36" s="133"/>
      <c r="F36" s="133"/>
      <c r="G36" s="133"/>
      <c r="H36" s="132"/>
    </row>
    <row r="37" spans="2:10" ht="15.75" thickBot="1" x14ac:dyDescent="0.3">
      <c r="B37" s="96"/>
      <c r="C37" s="50"/>
      <c r="D37" s="79"/>
      <c r="E37" s="143"/>
      <c r="F37" s="143"/>
      <c r="G37" s="131"/>
      <c r="H37" s="144"/>
      <c r="J37" s="45"/>
    </row>
    <row r="38" spans="2:10" ht="15.75" thickBot="1" x14ac:dyDescent="0.3">
      <c r="B38" s="97"/>
      <c r="C38" s="56" t="s">
        <v>17</v>
      </c>
      <c r="D38" s="57"/>
      <c r="E38" s="136"/>
      <c r="F38" s="136"/>
      <c r="G38" s="60" t="s">
        <v>15</v>
      </c>
      <c r="H38" s="12">
        <f>SUM(H30:H37)</f>
        <v>0</v>
      </c>
    </row>
    <row r="39" spans="2:10" ht="15.75" thickBot="1" x14ac:dyDescent="0.3">
      <c r="B39" s="97"/>
      <c r="C39" s="50"/>
      <c r="D39" s="61"/>
      <c r="E39" s="137"/>
      <c r="F39" s="137"/>
      <c r="G39" s="137"/>
      <c r="H39" s="138"/>
    </row>
    <row r="40" spans="2:10" ht="15.75" thickBot="1" x14ac:dyDescent="0.3">
      <c r="B40" s="98"/>
      <c r="C40" s="25" t="s">
        <v>18</v>
      </c>
      <c r="D40" s="61"/>
      <c r="E40" s="137"/>
      <c r="F40" s="137"/>
      <c r="G40" s="137"/>
      <c r="H40" s="138"/>
    </row>
    <row r="41" spans="2:10" ht="178.5" x14ac:dyDescent="0.25">
      <c r="B41" s="224" t="str">
        <f>'ANAS 2015'!B21</f>
        <v>SIC.04.01.001.b</v>
      </c>
      <c r="C41" s="257" t="str">
        <f>'ANAS 2015'!C21</f>
        <v xml:space="preserve">SEGNALETICA ORIZZONTALE CON VERNICE RIFRANGENTE A BASE SOLVENTE 
esecuzione di segnaletica orizzontale di nuovo impianto costituita da strisce rifrangenti longitudinali o trasversali rette o curve, semplici o affiancate, continue o discontinue, eseguita con vernice a solvente, di qualsiasi colore, premiscelata con perline di vetro.
Compreso ogni onere per nolo di attrezzature, forniture di materiale, tracciamento, anche in presenza di traffico, la pulizia e la preparazione dalle zone di impianto prima della posa, l'installazione ed il mantenimento della segnaletica di cantiere regolamentare, il pilotaggio del traffico ed ogni altro onere per un lavoro eseguito a perfetta regola d'arte.
Le caratteristiche fotometriche, colorimetriche e di resistenza al derapaggio dovranno essere conformi alle prescrizioni generali previste dalla norma UNI EN 1436/98 e a quanto riportato nelle norme tecniche del capitolato speciale d'appalto e dovranno essere mantenute per l'intera durata della fase di lavoro al fine di garantire la sicurezza dei lavoratori.
Per ogni metro lineare effettivamente ricoperto 
-PER STRISCE CONTINUE E DISCONTINUE DA CENTIMETRI 15 </v>
      </c>
      <c r="D41" s="234" t="str">
        <f>'ANAS 2015'!D21</f>
        <v xml:space="preserve">m </v>
      </c>
      <c r="E41" s="249">
        <f>(36+108+36)*4+(36+96+36)*3</f>
        <v>1224</v>
      </c>
      <c r="F41" s="249">
        <f>'ANAS 2015'!E21</f>
        <v>0.4</v>
      </c>
      <c r="G41" s="251">
        <f>E41/$G$15</f>
        <v>1224</v>
      </c>
      <c r="H41" s="252">
        <f>G41*F41</f>
        <v>489.6</v>
      </c>
      <c r="J41" s="45"/>
    </row>
    <row r="42" spans="2:10" ht="77.25" thickBot="1" x14ac:dyDescent="0.3">
      <c r="B42" s="224" t="str">
        <f>'ANAS 2015'!B22</f>
        <v xml:space="preserve">SIC.04.01.005.a </v>
      </c>
      <c r="C42" s="257" t="str">
        <f>'ANAS 2015'!C22</f>
        <v xml:space="preserve">CANCELLAZIONE DI SEGNALETICA ORIZZONTALE CON IMPIEGO DI ATTREZZATURA ABRASIVA 
compreso carico, trasporto a rifiuto e scarico in idonee discariche di raccolta del materiale di risulta ed ogni altro onere e magistero per dare il lavoro compiuto a perfetta regola d'arte. Per ogni metro lineare effettivamente cancellato
-PER STRISCE CONTINUE E DISCONTINUE </v>
      </c>
      <c r="D42" s="239" t="str">
        <f>'ANAS 2015'!D22</f>
        <v xml:space="preserve">m </v>
      </c>
      <c r="E42" s="253">
        <f>E41</f>
        <v>1224</v>
      </c>
      <c r="F42" s="258">
        <f>'ANAS 2015'!E22</f>
        <v>1.8</v>
      </c>
      <c r="G42" s="255">
        <f>E42/$G$15</f>
        <v>1224</v>
      </c>
      <c r="H42" s="256">
        <f>G42*F42</f>
        <v>2203.2000000000003</v>
      </c>
      <c r="J42" s="45"/>
    </row>
    <row r="43" spans="2:10" ht="15.75" thickBot="1" x14ac:dyDescent="0.3">
      <c r="B43" s="97"/>
      <c r="C43" s="56" t="s">
        <v>22</v>
      </c>
      <c r="D43" s="57"/>
      <c r="E43" s="136"/>
      <c r="F43" s="136"/>
      <c r="G43" s="60" t="s">
        <v>15</v>
      </c>
      <c r="H43" s="12">
        <f>SUM(H41:H42)</f>
        <v>2692.8</v>
      </c>
    </row>
    <row r="44" spans="2:10" ht="15.75" thickBot="1" x14ac:dyDescent="0.3">
      <c r="C44" s="87"/>
      <c r="D44" s="88"/>
      <c r="E44" s="147"/>
      <c r="F44" s="147"/>
      <c r="G44" s="148"/>
      <c r="H44" s="148"/>
    </row>
    <row r="45" spans="2:10" ht="15.75" thickBot="1" x14ac:dyDescent="0.3">
      <c r="C45" s="91"/>
      <c r="D45" s="91"/>
      <c r="E45" s="91"/>
      <c r="F45" s="91" t="s">
        <v>23</v>
      </c>
      <c r="G45" s="92" t="s">
        <v>15</v>
      </c>
      <c r="H45" s="12">
        <f>H43+H38+H27</f>
        <v>2692.8</v>
      </c>
    </row>
  </sheetData>
  <mergeCells count="2">
    <mergeCell ref="B2:B3"/>
    <mergeCell ref="C2:F13"/>
  </mergeCells>
  <pageMargins left="0.7" right="0.7" top="0.75" bottom="0.75" header="0.3" footer="0.3"/>
  <pageSetup paperSize="9" scale="59" orientation="portrait" r:id="rId1"/>
  <colBreaks count="2" manualBreakCount="2">
    <brk id="1" max="1048575" man="1"/>
    <brk id="8" max="57"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B1:M48"/>
  <sheetViews>
    <sheetView view="pageBreakPreview" topLeftCell="A34" zoomScale="85" zoomScaleNormal="85" zoomScaleSheetLayoutView="85" workbookViewId="0">
      <selection activeCell="C43" sqref="C43"/>
    </sheetView>
  </sheetViews>
  <sheetFormatPr defaultRowHeight="15" x14ac:dyDescent="0.25"/>
  <cols>
    <col min="1" max="1" width="3.7109375" style="284" customWidth="1"/>
    <col min="2" max="2" width="15.7109375" style="101" customWidth="1"/>
    <col min="3" max="3" width="80.7109375" style="284" customWidth="1"/>
    <col min="4" max="4" width="8.7109375" style="6" customWidth="1"/>
    <col min="5" max="5" width="8.7109375" style="112" customWidth="1"/>
    <col min="6" max="6" width="11.140625" style="112" customWidth="1"/>
    <col min="7" max="7" width="11.28515625" style="112" bestFit="1" customWidth="1"/>
    <col min="8" max="8" width="10.140625" style="112" bestFit="1" customWidth="1"/>
    <col min="9" max="9" width="3.7109375" style="284" customWidth="1"/>
    <col min="10" max="257" width="9.140625" style="284"/>
    <col min="258" max="258" width="13.7109375" style="284" customWidth="1"/>
    <col min="259" max="259" width="42.7109375" style="284" customWidth="1"/>
    <col min="260" max="261" width="8.7109375" style="284" customWidth="1"/>
    <col min="262" max="262" width="11.140625" style="284" customWidth="1"/>
    <col min="263" max="263" width="11.28515625" style="284" bestFit="1" customWidth="1"/>
    <col min="264" max="264" width="10.140625" style="284" bestFit="1" customWidth="1"/>
    <col min="265" max="265" width="3.7109375" style="284" customWidth="1"/>
    <col min="266" max="513" width="9.140625" style="284"/>
    <col min="514" max="514" width="13.7109375" style="284" customWidth="1"/>
    <col min="515" max="515" width="42.7109375" style="284" customWidth="1"/>
    <col min="516" max="517" width="8.7109375" style="284" customWidth="1"/>
    <col min="518" max="518" width="11.140625" style="284" customWidth="1"/>
    <col min="519" max="519" width="11.28515625" style="284" bestFit="1" customWidth="1"/>
    <col min="520" max="520" width="10.140625" style="284" bestFit="1" customWidth="1"/>
    <col min="521" max="521" width="3.7109375" style="284" customWidth="1"/>
    <col min="522" max="769" width="9.140625" style="284"/>
    <col min="770" max="770" width="13.7109375" style="284" customWidth="1"/>
    <col min="771" max="771" width="42.7109375" style="284" customWidth="1"/>
    <col min="772" max="773" width="8.7109375" style="284" customWidth="1"/>
    <col min="774" max="774" width="11.140625" style="284" customWidth="1"/>
    <col min="775" max="775" width="11.28515625" style="284" bestFit="1" customWidth="1"/>
    <col min="776" max="776" width="10.140625" style="284" bestFit="1" customWidth="1"/>
    <col min="777" max="777" width="3.7109375" style="284" customWidth="1"/>
    <col min="778" max="1025" width="9.140625" style="284"/>
    <col min="1026" max="1026" width="13.7109375" style="284" customWidth="1"/>
    <col min="1027" max="1027" width="42.7109375" style="284" customWidth="1"/>
    <col min="1028" max="1029" width="8.7109375" style="284" customWidth="1"/>
    <col min="1030" max="1030" width="11.140625" style="284" customWidth="1"/>
    <col min="1031" max="1031" width="11.28515625" style="284" bestFit="1" customWidth="1"/>
    <col min="1032" max="1032" width="10.140625" style="284" bestFit="1" customWidth="1"/>
    <col min="1033" max="1033" width="3.7109375" style="284" customWidth="1"/>
    <col min="1034" max="1281" width="9.140625" style="284"/>
    <col min="1282" max="1282" width="13.7109375" style="284" customWidth="1"/>
    <col min="1283" max="1283" width="42.7109375" style="284" customWidth="1"/>
    <col min="1284" max="1285" width="8.7109375" style="284" customWidth="1"/>
    <col min="1286" max="1286" width="11.140625" style="284" customWidth="1"/>
    <col min="1287" max="1287" width="11.28515625" style="284" bestFit="1" customWidth="1"/>
    <col min="1288" max="1288" width="10.140625" style="284" bestFit="1" customWidth="1"/>
    <col min="1289" max="1289" width="3.7109375" style="284" customWidth="1"/>
    <col min="1290" max="1537" width="9.140625" style="284"/>
    <col min="1538" max="1538" width="13.7109375" style="284" customWidth="1"/>
    <col min="1539" max="1539" width="42.7109375" style="284" customWidth="1"/>
    <col min="1540" max="1541" width="8.7109375" style="284" customWidth="1"/>
    <col min="1542" max="1542" width="11.140625" style="284" customWidth="1"/>
    <col min="1543" max="1543" width="11.28515625" style="284" bestFit="1" customWidth="1"/>
    <col min="1544" max="1544" width="10.140625" style="284" bestFit="1" customWidth="1"/>
    <col min="1545" max="1545" width="3.7109375" style="284" customWidth="1"/>
    <col min="1546" max="1793" width="9.140625" style="284"/>
    <col min="1794" max="1794" width="13.7109375" style="284" customWidth="1"/>
    <col min="1795" max="1795" width="42.7109375" style="284" customWidth="1"/>
    <col min="1796" max="1797" width="8.7109375" style="284" customWidth="1"/>
    <col min="1798" max="1798" width="11.140625" style="284" customWidth="1"/>
    <col min="1799" max="1799" width="11.28515625" style="284" bestFit="1" customWidth="1"/>
    <col min="1800" max="1800" width="10.140625" style="284" bestFit="1" customWidth="1"/>
    <col min="1801" max="1801" width="3.7109375" style="284" customWidth="1"/>
    <col min="1802" max="2049" width="9.140625" style="284"/>
    <col min="2050" max="2050" width="13.7109375" style="284" customWidth="1"/>
    <col min="2051" max="2051" width="42.7109375" style="284" customWidth="1"/>
    <col min="2052" max="2053" width="8.7109375" style="284" customWidth="1"/>
    <col min="2054" max="2054" width="11.140625" style="284" customWidth="1"/>
    <col min="2055" max="2055" width="11.28515625" style="284" bestFit="1" customWidth="1"/>
    <col min="2056" max="2056" width="10.140625" style="284" bestFit="1" customWidth="1"/>
    <col min="2057" max="2057" width="3.7109375" style="284" customWidth="1"/>
    <col min="2058" max="2305" width="9.140625" style="284"/>
    <col min="2306" max="2306" width="13.7109375" style="284" customWidth="1"/>
    <col min="2307" max="2307" width="42.7109375" style="284" customWidth="1"/>
    <col min="2308" max="2309" width="8.7109375" style="284" customWidth="1"/>
    <col min="2310" max="2310" width="11.140625" style="284" customWidth="1"/>
    <col min="2311" max="2311" width="11.28515625" style="284" bestFit="1" customWidth="1"/>
    <col min="2312" max="2312" width="10.140625" style="284" bestFit="1" customWidth="1"/>
    <col min="2313" max="2313" width="3.7109375" style="284" customWidth="1"/>
    <col min="2314" max="2561" width="9.140625" style="284"/>
    <col min="2562" max="2562" width="13.7109375" style="284" customWidth="1"/>
    <col min="2563" max="2563" width="42.7109375" style="284" customWidth="1"/>
    <col min="2564" max="2565" width="8.7109375" style="284" customWidth="1"/>
    <col min="2566" max="2566" width="11.140625" style="284" customWidth="1"/>
    <col min="2567" max="2567" width="11.28515625" style="284" bestFit="1" customWidth="1"/>
    <col min="2568" max="2568" width="10.140625" style="284" bestFit="1" customWidth="1"/>
    <col min="2569" max="2569" width="3.7109375" style="284" customWidth="1"/>
    <col min="2570" max="2817" width="9.140625" style="284"/>
    <col min="2818" max="2818" width="13.7109375" style="284" customWidth="1"/>
    <col min="2819" max="2819" width="42.7109375" style="284" customWidth="1"/>
    <col min="2820" max="2821" width="8.7109375" style="284" customWidth="1"/>
    <col min="2822" max="2822" width="11.140625" style="284" customWidth="1"/>
    <col min="2823" max="2823" width="11.28515625" style="284" bestFit="1" customWidth="1"/>
    <col min="2824" max="2824" width="10.140625" style="284" bestFit="1" customWidth="1"/>
    <col min="2825" max="2825" width="3.7109375" style="284" customWidth="1"/>
    <col min="2826" max="3073" width="9.140625" style="284"/>
    <col min="3074" max="3074" width="13.7109375" style="284" customWidth="1"/>
    <col min="3075" max="3075" width="42.7109375" style="284" customWidth="1"/>
    <col min="3076" max="3077" width="8.7109375" style="284" customWidth="1"/>
    <col min="3078" max="3078" width="11.140625" style="284" customWidth="1"/>
    <col min="3079" max="3079" width="11.28515625" style="284" bestFit="1" customWidth="1"/>
    <col min="3080" max="3080" width="10.140625" style="284" bestFit="1" customWidth="1"/>
    <col min="3081" max="3081" width="3.7109375" style="284" customWidth="1"/>
    <col min="3082" max="3329" width="9.140625" style="284"/>
    <col min="3330" max="3330" width="13.7109375" style="284" customWidth="1"/>
    <col min="3331" max="3331" width="42.7109375" style="284" customWidth="1"/>
    <col min="3332" max="3333" width="8.7109375" style="284" customWidth="1"/>
    <col min="3334" max="3334" width="11.140625" style="284" customWidth="1"/>
    <col min="3335" max="3335" width="11.28515625" style="284" bestFit="1" customWidth="1"/>
    <col min="3336" max="3336" width="10.140625" style="284" bestFit="1" customWidth="1"/>
    <col min="3337" max="3337" width="3.7109375" style="284" customWidth="1"/>
    <col min="3338" max="3585" width="9.140625" style="284"/>
    <col min="3586" max="3586" width="13.7109375" style="284" customWidth="1"/>
    <col min="3587" max="3587" width="42.7109375" style="284" customWidth="1"/>
    <col min="3588" max="3589" width="8.7109375" style="284" customWidth="1"/>
    <col min="3590" max="3590" width="11.140625" style="284" customWidth="1"/>
    <col min="3591" max="3591" width="11.28515625" style="284" bestFit="1" customWidth="1"/>
    <col min="3592" max="3592" width="10.140625" style="284" bestFit="1" customWidth="1"/>
    <col min="3593" max="3593" width="3.7109375" style="284" customWidth="1"/>
    <col min="3594" max="3841" width="9.140625" style="284"/>
    <col min="3842" max="3842" width="13.7109375" style="284" customWidth="1"/>
    <col min="3843" max="3843" width="42.7109375" style="284" customWidth="1"/>
    <col min="3844" max="3845" width="8.7109375" style="284" customWidth="1"/>
    <col min="3846" max="3846" width="11.140625" style="284" customWidth="1"/>
    <col min="3847" max="3847" width="11.28515625" style="284" bestFit="1" customWidth="1"/>
    <col min="3848" max="3848" width="10.140625" style="284" bestFit="1" customWidth="1"/>
    <col min="3849" max="3849" width="3.7109375" style="284" customWidth="1"/>
    <col min="3850" max="4097" width="9.140625" style="284"/>
    <col min="4098" max="4098" width="13.7109375" style="284" customWidth="1"/>
    <col min="4099" max="4099" width="42.7109375" style="284" customWidth="1"/>
    <col min="4100" max="4101" width="8.7109375" style="284" customWidth="1"/>
    <col min="4102" max="4102" width="11.140625" style="284" customWidth="1"/>
    <col min="4103" max="4103" width="11.28515625" style="284" bestFit="1" customWidth="1"/>
    <col min="4104" max="4104" width="10.140625" style="284" bestFit="1" customWidth="1"/>
    <col min="4105" max="4105" width="3.7109375" style="284" customWidth="1"/>
    <col min="4106" max="4353" width="9.140625" style="284"/>
    <col min="4354" max="4354" width="13.7109375" style="284" customWidth="1"/>
    <col min="4355" max="4355" width="42.7109375" style="284" customWidth="1"/>
    <col min="4356" max="4357" width="8.7109375" style="284" customWidth="1"/>
    <col min="4358" max="4358" width="11.140625" style="284" customWidth="1"/>
    <col min="4359" max="4359" width="11.28515625" style="284" bestFit="1" customWidth="1"/>
    <col min="4360" max="4360" width="10.140625" style="284" bestFit="1" customWidth="1"/>
    <col min="4361" max="4361" width="3.7109375" style="284" customWidth="1"/>
    <col min="4362" max="4609" width="9.140625" style="284"/>
    <col min="4610" max="4610" width="13.7109375" style="284" customWidth="1"/>
    <col min="4611" max="4611" width="42.7109375" style="284" customWidth="1"/>
    <col min="4612" max="4613" width="8.7109375" style="284" customWidth="1"/>
    <col min="4614" max="4614" width="11.140625" style="284" customWidth="1"/>
    <col min="4615" max="4615" width="11.28515625" style="284" bestFit="1" customWidth="1"/>
    <col min="4616" max="4616" width="10.140625" style="284" bestFit="1" customWidth="1"/>
    <col min="4617" max="4617" width="3.7109375" style="284" customWidth="1"/>
    <col min="4618" max="4865" width="9.140625" style="284"/>
    <col min="4866" max="4866" width="13.7109375" style="284" customWidth="1"/>
    <col min="4867" max="4867" width="42.7109375" style="284" customWidth="1"/>
    <col min="4868" max="4869" width="8.7109375" style="284" customWidth="1"/>
    <col min="4870" max="4870" width="11.140625" style="284" customWidth="1"/>
    <col min="4871" max="4871" width="11.28515625" style="284" bestFit="1" customWidth="1"/>
    <col min="4872" max="4872" width="10.140625" style="284" bestFit="1" customWidth="1"/>
    <col min="4873" max="4873" width="3.7109375" style="284" customWidth="1"/>
    <col min="4874" max="5121" width="9.140625" style="284"/>
    <col min="5122" max="5122" width="13.7109375" style="284" customWidth="1"/>
    <col min="5123" max="5123" width="42.7109375" style="284" customWidth="1"/>
    <col min="5124" max="5125" width="8.7109375" style="284" customWidth="1"/>
    <col min="5126" max="5126" width="11.140625" style="284" customWidth="1"/>
    <col min="5127" max="5127" width="11.28515625" style="284" bestFit="1" customWidth="1"/>
    <col min="5128" max="5128" width="10.140625" style="284" bestFit="1" customWidth="1"/>
    <col min="5129" max="5129" width="3.7109375" style="284" customWidth="1"/>
    <col min="5130" max="5377" width="9.140625" style="284"/>
    <col min="5378" max="5378" width="13.7109375" style="284" customWidth="1"/>
    <col min="5379" max="5379" width="42.7109375" style="284" customWidth="1"/>
    <col min="5380" max="5381" width="8.7109375" style="284" customWidth="1"/>
    <col min="5382" max="5382" width="11.140625" style="284" customWidth="1"/>
    <col min="5383" max="5383" width="11.28515625" style="284" bestFit="1" customWidth="1"/>
    <col min="5384" max="5384" width="10.140625" style="284" bestFit="1" customWidth="1"/>
    <col min="5385" max="5385" width="3.7109375" style="284" customWidth="1"/>
    <col min="5386" max="5633" width="9.140625" style="284"/>
    <col min="5634" max="5634" width="13.7109375" style="284" customWidth="1"/>
    <col min="5635" max="5635" width="42.7109375" style="284" customWidth="1"/>
    <col min="5636" max="5637" width="8.7109375" style="284" customWidth="1"/>
    <col min="5638" max="5638" width="11.140625" style="284" customWidth="1"/>
    <col min="5639" max="5639" width="11.28515625" style="284" bestFit="1" customWidth="1"/>
    <col min="5640" max="5640" width="10.140625" style="284" bestFit="1" customWidth="1"/>
    <col min="5641" max="5641" width="3.7109375" style="284" customWidth="1"/>
    <col min="5642" max="5889" width="9.140625" style="284"/>
    <col min="5890" max="5890" width="13.7109375" style="284" customWidth="1"/>
    <col min="5891" max="5891" width="42.7109375" style="284" customWidth="1"/>
    <col min="5892" max="5893" width="8.7109375" style="284" customWidth="1"/>
    <col min="5894" max="5894" width="11.140625" style="284" customWidth="1"/>
    <col min="5895" max="5895" width="11.28515625" style="284" bestFit="1" customWidth="1"/>
    <col min="5896" max="5896" width="10.140625" style="284" bestFit="1" customWidth="1"/>
    <col min="5897" max="5897" width="3.7109375" style="284" customWidth="1"/>
    <col min="5898" max="6145" width="9.140625" style="284"/>
    <col min="6146" max="6146" width="13.7109375" style="284" customWidth="1"/>
    <col min="6147" max="6147" width="42.7109375" style="284" customWidth="1"/>
    <col min="6148" max="6149" width="8.7109375" style="284" customWidth="1"/>
    <col min="6150" max="6150" width="11.140625" style="284" customWidth="1"/>
    <col min="6151" max="6151" width="11.28515625" style="284" bestFit="1" customWidth="1"/>
    <col min="6152" max="6152" width="10.140625" style="284" bestFit="1" customWidth="1"/>
    <col min="6153" max="6153" width="3.7109375" style="284" customWidth="1"/>
    <col min="6154" max="6401" width="9.140625" style="284"/>
    <col min="6402" max="6402" width="13.7109375" style="284" customWidth="1"/>
    <col min="6403" max="6403" width="42.7109375" style="284" customWidth="1"/>
    <col min="6404" max="6405" width="8.7109375" style="284" customWidth="1"/>
    <col min="6406" max="6406" width="11.140625" style="284" customWidth="1"/>
    <col min="6407" max="6407" width="11.28515625" style="284" bestFit="1" customWidth="1"/>
    <col min="6408" max="6408" width="10.140625" style="284" bestFit="1" customWidth="1"/>
    <col min="6409" max="6409" width="3.7109375" style="284" customWidth="1"/>
    <col min="6410" max="6657" width="9.140625" style="284"/>
    <col min="6658" max="6658" width="13.7109375" style="284" customWidth="1"/>
    <col min="6659" max="6659" width="42.7109375" style="284" customWidth="1"/>
    <col min="6660" max="6661" width="8.7109375" style="284" customWidth="1"/>
    <col min="6662" max="6662" width="11.140625" style="284" customWidth="1"/>
    <col min="6663" max="6663" width="11.28515625" style="284" bestFit="1" customWidth="1"/>
    <col min="6664" max="6664" width="10.140625" style="284" bestFit="1" customWidth="1"/>
    <col min="6665" max="6665" width="3.7109375" style="284" customWidth="1"/>
    <col min="6666" max="6913" width="9.140625" style="284"/>
    <col min="6914" max="6914" width="13.7109375" style="284" customWidth="1"/>
    <col min="6915" max="6915" width="42.7109375" style="284" customWidth="1"/>
    <col min="6916" max="6917" width="8.7109375" style="284" customWidth="1"/>
    <col min="6918" max="6918" width="11.140625" style="284" customWidth="1"/>
    <col min="6919" max="6919" width="11.28515625" style="284" bestFit="1" customWidth="1"/>
    <col min="6920" max="6920" width="10.140625" style="284" bestFit="1" customWidth="1"/>
    <col min="6921" max="6921" width="3.7109375" style="284" customWidth="1"/>
    <col min="6922" max="7169" width="9.140625" style="284"/>
    <col min="7170" max="7170" width="13.7109375" style="284" customWidth="1"/>
    <col min="7171" max="7171" width="42.7109375" style="284" customWidth="1"/>
    <col min="7172" max="7173" width="8.7109375" style="284" customWidth="1"/>
    <col min="7174" max="7174" width="11.140625" style="284" customWidth="1"/>
    <col min="7175" max="7175" width="11.28515625" style="284" bestFit="1" customWidth="1"/>
    <col min="7176" max="7176" width="10.140625" style="284" bestFit="1" customWidth="1"/>
    <col min="7177" max="7177" width="3.7109375" style="284" customWidth="1"/>
    <col min="7178" max="7425" width="9.140625" style="284"/>
    <col min="7426" max="7426" width="13.7109375" style="284" customWidth="1"/>
    <col min="7427" max="7427" width="42.7109375" style="284" customWidth="1"/>
    <col min="7428" max="7429" width="8.7109375" style="284" customWidth="1"/>
    <col min="7430" max="7430" width="11.140625" style="284" customWidth="1"/>
    <col min="7431" max="7431" width="11.28515625" style="284" bestFit="1" customWidth="1"/>
    <col min="7432" max="7432" width="10.140625" style="284" bestFit="1" customWidth="1"/>
    <col min="7433" max="7433" width="3.7109375" style="284" customWidth="1"/>
    <col min="7434" max="7681" width="9.140625" style="284"/>
    <col min="7682" max="7682" width="13.7109375" style="284" customWidth="1"/>
    <col min="7683" max="7683" width="42.7109375" style="284" customWidth="1"/>
    <col min="7684" max="7685" width="8.7109375" style="284" customWidth="1"/>
    <col min="7686" max="7686" width="11.140625" style="284" customWidth="1"/>
    <col min="7687" max="7687" width="11.28515625" style="284" bestFit="1" customWidth="1"/>
    <col min="7688" max="7688" width="10.140625" style="284" bestFit="1" customWidth="1"/>
    <col min="7689" max="7689" width="3.7109375" style="284" customWidth="1"/>
    <col min="7690" max="7937" width="9.140625" style="284"/>
    <col min="7938" max="7938" width="13.7109375" style="284" customWidth="1"/>
    <col min="7939" max="7939" width="42.7109375" style="284" customWidth="1"/>
    <col min="7940" max="7941" width="8.7109375" style="284" customWidth="1"/>
    <col min="7942" max="7942" width="11.140625" style="284" customWidth="1"/>
    <col min="7943" max="7943" width="11.28515625" style="284" bestFit="1" customWidth="1"/>
    <col min="7944" max="7944" width="10.140625" style="284" bestFit="1" customWidth="1"/>
    <col min="7945" max="7945" width="3.7109375" style="284" customWidth="1"/>
    <col min="7946" max="8193" width="9.140625" style="284"/>
    <col min="8194" max="8194" width="13.7109375" style="284" customWidth="1"/>
    <col min="8195" max="8195" width="42.7109375" style="284" customWidth="1"/>
    <col min="8196" max="8197" width="8.7109375" style="284" customWidth="1"/>
    <col min="8198" max="8198" width="11.140625" style="284" customWidth="1"/>
    <col min="8199" max="8199" width="11.28515625" style="284" bestFit="1" customWidth="1"/>
    <col min="8200" max="8200" width="10.140625" style="284" bestFit="1" customWidth="1"/>
    <col min="8201" max="8201" width="3.7109375" style="284" customWidth="1"/>
    <col min="8202" max="8449" width="9.140625" style="284"/>
    <col min="8450" max="8450" width="13.7109375" style="284" customWidth="1"/>
    <col min="8451" max="8451" width="42.7109375" style="284" customWidth="1"/>
    <col min="8452" max="8453" width="8.7109375" style="284" customWidth="1"/>
    <col min="8454" max="8454" width="11.140625" style="284" customWidth="1"/>
    <col min="8455" max="8455" width="11.28515625" style="284" bestFit="1" customWidth="1"/>
    <col min="8456" max="8456" width="10.140625" style="284" bestFit="1" customWidth="1"/>
    <col min="8457" max="8457" width="3.7109375" style="284" customWidth="1"/>
    <col min="8458" max="8705" width="9.140625" style="284"/>
    <col min="8706" max="8706" width="13.7109375" style="284" customWidth="1"/>
    <col min="8707" max="8707" width="42.7109375" style="284" customWidth="1"/>
    <col min="8708" max="8709" width="8.7109375" style="284" customWidth="1"/>
    <col min="8710" max="8710" width="11.140625" style="284" customWidth="1"/>
    <col min="8711" max="8711" width="11.28515625" style="284" bestFit="1" customWidth="1"/>
    <col min="8712" max="8712" width="10.140625" style="284" bestFit="1" customWidth="1"/>
    <col min="8713" max="8713" width="3.7109375" style="284" customWidth="1"/>
    <col min="8714" max="8961" width="9.140625" style="284"/>
    <col min="8962" max="8962" width="13.7109375" style="284" customWidth="1"/>
    <col min="8963" max="8963" width="42.7109375" style="284" customWidth="1"/>
    <col min="8964" max="8965" width="8.7109375" style="284" customWidth="1"/>
    <col min="8966" max="8966" width="11.140625" style="284" customWidth="1"/>
    <col min="8967" max="8967" width="11.28515625" style="284" bestFit="1" customWidth="1"/>
    <col min="8968" max="8968" width="10.140625" style="284" bestFit="1" customWidth="1"/>
    <col min="8969" max="8969" width="3.7109375" style="284" customWidth="1"/>
    <col min="8970" max="9217" width="9.140625" style="284"/>
    <col min="9218" max="9218" width="13.7109375" style="284" customWidth="1"/>
    <col min="9219" max="9219" width="42.7109375" style="284" customWidth="1"/>
    <col min="9220" max="9221" width="8.7109375" style="284" customWidth="1"/>
    <col min="9222" max="9222" width="11.140625" style="284" customWidth="1"/>
    <col min="9223" max="9223" width="11.28515625" style="284" bestFit="1" customWidth="1"/>
    <col min="9224" max="9224" width="10.140625" style="284" bestFit="1" customWidth="1"/>
    <col min="9225" max="9225" width="3.7109375" style="284" customWidth="1"/>
    <col min="9226" max="9473" width="9.140625" style="284"/>
    <col min="9474" max="9474" width="13.7109375" style="284" customWidth="1"/>
    <col min="9475" max="9475" width="42.7109375" style="284" customWidth="1"/>
    <col min="9476" max="9477" width="8.7109375" style="284" customWidth="1"/>
    <col min="9478" max="9478" width="11.140625" style="284" customWidth="1"/>
    <col min="9479" max="9479" width="11.28515625" style="284" bestFit="1" customWidth="1"/>
    <col min="9480" max="9480" width="10.140625" style="284" bestFit="1" customWidth="1"/>
    <col min="9481" max="9481" width="3.7109375" style="284" customWidth="1"/>
    <col min="9482" max="9729" width="9.140625" style="284"/>
    <col min="9730" max="9730" width="13.7109375" style="284" customWidth="1"/>
    <col min="9731" max="9731" width="42.7109375" style="284" customWidth="1"/>
    <col min="9732" max="9733" width="8.7109375" style="284" customWidth="1"/>
    <col min="9734" max="9734" width="11.140625" style="284" customWidth="1"/>
    <col min="9735" max="9735" width="11.28515625" style="284" bestFit="1" customWidth="1"/>
    <col min="9736" max="9736" width="10.140625" style="284" bestFit="1" customWidth="1"/>
    <col min="9737" max="9737" width="3.7109375" style="284" customWidth="1"/>
    <col min="9738" max="9985" width="9.140625" style="284"/>
    <col min="9986" max="9986" width="13.7109375" style="284" customWidth="1"/>
    <col min="9987" max="9987" width="42.7109375" style="284" customWidth="1"/>
    <col min="9988" max="9989" width="8.7109375" style="284" customWidth="1"/>
    <col min="9990" max="9990" width="11.140625" style="284" customWidth="1"/>
    <col min="9991" max="9991" width="11.28515625" style="284" bestFit="1" customWidth="1"/>
    <col min="9992" max="9992" width="10.140625" style="284" bestFit="1" customWidth="1"/>
    <col min="9993" max="9993" width="3.7109375" style="284" customWidth="1"/>
    <col min="9994" max="10241" width="9.140625" style="284"/>
    <col min="10242" max="10242" width="13.7109375" style="284" customWidth="1"/>
    <col min="10243" max="10243" width="42.7109375" style="284" customWidth="1"/>
    <col min="10244" max="10245" width="8.7109375" style="284" customWidth="1"/>
    <col min="10246" max="10246" width="11.140625" style="284" customWidth="1"/>
    <col min="10247" max="10247" width="11.28515625" style="284" bestFit="1" customWidth="1"/>
    <col min="10248" max="10248" width="10.140625" style="284" bestFit="1" customWidth="1"/>
    <col min="10249" max="10249" width="3.7109375" style="284" customWidth="1"/>
    <col min="10250" max="10497" width="9.140625" style="284"/>
    <col min="10498" max="10498" width="13.7109375" style="284" customWidth="1"/>
    <col min="10499" max="10499" width="42.7109375" style="284" customWidth="1"/>
    <col min="10500" max="10501" width="8.7109375" style="284" customWidth="1"/>
    <col min="10502" max="10502" width="11.140625" style="284" customWidth="1"/>
    <col min="10503" max="10503" width="11.28515625" style="284" bestFit="1" customWidth="1"/>
    <col min="10504" max="10504" width="10.140625" style="284" bestFit="1" customWidth="1"/>
    <col min="10505" max="10505" width="3.7109375" style="284" customWidth="1"/>
    <col min="10506" max="10753" width="9.140625" style="284"/>
    <col min="10754" max="10754" width="13.7109375" style="284" customWidth="1"/>
    <col min="10755" max="10755" width="42.7109375" style="284" customWidth="1"/>
    <col min="10756" max="10757" width="8.7109375" style="284" customWidth="1"/>
    <col min="10758" max="10758" width="11.140625" style="284" customWidth="1"/>
    <col min="10759" max="10759" width="11.28515625" style="284" bestFit="1" customWidth="1"/>
    <col min="10760" max="10760" width="10.140625" style="284" bestFit="1" customWidth="1"/>
    <col min="10761" max="10761" width="3.7109375" style="284" customWidth="1"/>
    <col min="10762" max="11009" width="9.140625" style="284"/>
    <col min="11010" max="11010" width="13.7109375" style="284" customWidth="1"/>
    <col min="11011" max="11011" width="42.7109375" style="284" customWidth="1"/>
    <col min="11012" max="11013" width="8.7109375" style="284" customWidth="1"/>
    <col min="11014" max="11014" width="11.140625" style="284" customWidth="1"/>
    <col min="11015" max="11015" width="11.28515625" style="284" bestFit="1" customWidth="1"/>
    <col min="11016" max="11016" width="10.140625" style="284" bestFit="1" customWidth="1"/>
    <col min="11017" max="11017" width="3.7109375" style="284" customWidth="1"/>
    <col min="11018" max="11265" width="9.140625" style="284"/>
    <col min="11266" max="11266" width="13.7109375" style="284" customWidth="1"/>
    <col min="11267" max="11267" width="42.7109375" style="284" customWidth="1"/>
    <col min="11268" max="11269" width="8.7109375" style="284" customWidth="1"/>
    <col min="11270" max="11270" width="11.140625" style="284" customWidth="1"/>
    <col min="11271" max="11271" width="11.28515625" style="284" bestFit="1" customWidth="1"/>
    <col min="11272" max="11272" width="10.140625" style="284" bestFit="1" customWidth="1"/>
    <col min="11273" max="11273" width="3.7109375" style="284" customWidth="1"/>
    <col min="11274" max="11521" width="9.140625" style="284"/>
    <col min="11522" max="11522" width="13.7109375" style="284" customWidth="1"/>
    <col min="11523" max="11523" width="42.7109375" style="284" customWidth="1"/>
    <col min="11524" max="11525" width="8.7109375" style="284" customWidth="1"/>
    <col min="11526" max="11526" width="11.140625" style="284" customWidth="1"/>
    <col min="11527" max="11527" width="11.28515625" style="284" bestFit="1" customWidth="1"/>
    <col min="11528" max="11528" width="10.140625" style="284" bestFit="1" customWidth="1"/>
    <col min="11529" max="11529" width="3.7109375" style="284" customWidth="1"/>
    <col min="11530" max="11777" width="9.140625" style="284"/>
    <col min="11778" max="11778" width="13.7109375" style="284" customWidth="1"/>
    <col min="11779" max="11779" width="42.7109375" style="284" customWidth="1"/>
    <col min="11780" max="11781" width="8.7109375" style="284" customWidth="1"/>
    <col min="11782" max="11782" width="11.140625" style="284" customWidth="1"/>
    <col min="11783" max="11783" width="11.28515625" style="284" bestFit="1" customWidth="1"/>
    <col min="11784" max="11784" width="10.140625" style="284" bestFit="1" customWidth="1"/>
    <col min="11785" max="11785" width="3.7109375" style="284" customWidth="1"/>
    <col min="11786" max="12033" width="9.140625" style="284"/>
    <col min="12034" max="12034" width="13.7109375" style="284" customWidth="1"/>
    <col min="12035" max="12035" width="42.7109375" style="284" customWidth="1"/>
    <col min="12036" max="12037" width="8.7109375" style="284" customWidth="1"/>
    <col min="12038" max="12038" width="11.140625" style="284" customWidth="1"/>
    <col min="12039" max="12039" width="11.28515625" style="284" bestFit="1" customWidth="1"/>
    <col min="12040" max="12040" width="10.140625" style="284" bestFit="1" customWidth="1"/>
    <col min="12041" max="12041" width="3.7109375" style="284" customWidth="1"/>
    <col min="12042" max="12289" width="9.140625" style="284"/>
    <col min="12290" max="12290" width="13.7109375" style="284" customWidth="1"/>
    <col min="12291" max="12291" width="42.7109375" style="284" customWidth="1"/>
    <col min="12292" max="12293" width="8.7109375" style="284" customWidth="1"/>
    <col min="12294" max="12294" width="11.140625" style="284" customWidth="1"/>
    <col min="12295" max="12295" width="11.28515625" style="284" bestFit="1" customWidth="1"/>
    <col min="12296" max="12296" width="10.140625" style="284" bestFit="1" customWidth="1"/>
    <col min="12297" max="12297" width="3.7109375" style="284" customWidth="1"/>
    <col min="12298" max="12545" width="9.140625" style="284"/>
    <col min="12546" max="12546" width="13.7109375" style="284" customWidth="1"/>
    <col min="12547" max="12547" width="42.7109375" style="284" customWidth="1"/>
    <col min="12548" max="12549" width="8.7109375" style="284" customWidth="1"/>
    <col min="12550" max="12550" width="11.140625" style="284" customWidth="1"/>
    <col min="12551" max="12551" width="11.28515625" style="284" bestFit="1" customWidth="1"/>
    <col min="12552" max="12552" width="10.140625" style="284" bestFit="1" customWidth="1"/>
    <col min="12553" max="12553" width="3.7109375" style="284" customWidth="1"/>
    <col min="12554" max="12801" width="9.140625" style="284"/>
    <col min="12802" max="12802" width="13.7109375" style="284" customWidth="1"/>
    <col min="12803" max="12803" width="42.7109375" style="284" customWidth="1"/>
    <col min="12804" max="12805" width="8.7109375" style="284" customWidth="1"/>
    <col min="12806" max="12806" width="11.140625" style="284" customWidth="1"/>
    <col min="12807" max="12807" width="11.28515625" style="284" bestFit="1" customWidth="1"/>
    <col min="12808" max="12808" width="10.140625" style="284" bestFit="1" customWidth="1"/>
    <col min="12809" max="12809" width="3.7109375" style="284" customWidth="1"/>
    <col min="12810" max="13057" width="9.140625" style="284"/>
    <col min="13058" max="13058" width="13.7109375" style="284" customWidth="1"/>
    <col min="13059" max="13059" width="42.7109375" style="284" customWidth="1"/>
    <col min="13060" max="13061" width="8.7109375" style="284" customWidth="1"/>
    <col min="13062" max="13062" width="11.140625" style="284" customWidth="1"/>
    <col min="13063" max="13063" width="11.28515625" style="284" bestFit="1" customWidth="1"/>
    <col min="13064" max="13064" width="10.140625" style="284" bestFit="1" customWidth="1"/>
    <col min="13065" max="13065" width="3.7109375" style="284" customWidth="1"/>
    <col min="13066" max="13313" width="9.140625" style="284"/>
    <col min="13314" max="13314" width="13.7109375" style="284" customWidth="1"/>
    <col min="13315" max="13315" width="42.7109375" style="284" customWidth="1"/>
    <col min="13316" max="13317" width="8.7109375" style="284" customWidth="1"/>
    <col min="13318" max="13318" width="11.140625" style="284" customWidth="1"/>
    <col min="13319" max="13319" width="11.28515625" style="284" bestFit="1" customWidth="1"/>
    <col min="13320" max="13320" width="10.140625" style="284" bestFit="1" customWidth="1"/>
    <col min="13321" max="13321" width="3.7109375" style="284" customWidth="1"/>
    <col min="13322" max="13569" width="9.140625" style="284"/>
    <col min="13570" max="13570" width="13.7109375" style="284" customWidth="1"/>
    <col min="13571" max="13571" width="42.7109375" style="284" customWidth="1"/>
    <col min="13572" max="13573" width="8.7109375" style="284" customWidth="1"/>
    <col min="13574" max="13574" width="11.140625" style="284" customWidth="1"/>
    <col min="13575" max="13575" width="11.28515625" style="284" bestFit="1" customWidth="1"/>
    <col min="13576" max="13576" width="10.140625" style="284" bestFit="1" customWidth="1"/>
    <col min="13577" max="13577" width="3.7109375" style="284" customWidth="1"/>
    <col min="13578" max="13825" width="9.140625" style="284"/>
    <col min="13826" max="13826" width="13.7109375" style="284" customWidth="1"/>
    <col min="13827" max="13827" width="42.7109375" style="284" customWidth="1"/>
    <col min="13828" max="13829" width="8.7109375" style="284" customWidth="1"/>
    <col min="13830" max="13830" width="11.140625" style="284" customWidth="1"/>
    <col min="13831" max="13831" width="11.28515625" style="284" bestFit="1" customWidth="1"/>
    <col min="13832" max="13832" width="10.140625" style="284" bestFit="1" customWidth="1"/>
    <col min="13833" max="13833" width="3.7109375" style="284" customWidth="1"/>
    <col min="13834" max="14081" width="9.140625" style="284"/>
    <col min="14082" max="14082" width="13.7109375" style="284" customWidth="1"/>
    <col min="14083" max="14083" width="42.7109375" style="284" customWidth="1"/>
    <col min="14084" max="14085" width="8.7109375" style="284" customWidth="1"/>
    <col min="14086" max="14086" width="11.140625" style="284" customWidth="1"/>
    <col min="14087" max="14087" width="11.28515625" style="284" bestFit="1" customWidth="1"/>
    <col min="14088" max="14088" width="10.140625" style="284" bestFit="1" customWidth="1"/>
    <col min="14089" max="14089" width="3.7109375" style="284" customWidth="1"/>
    <col min="14090" max="14337" width="9.140625" style="284"/>
    <col min="14338" max="14338" width="13.7109375" style="284" customWidth="1"/>
    <col min="14339" max="14339" width="42.7109375" style="284" customWidth="1"/>
    <col min="14340" max="14341" width="8.7109375" style="284" customWidth="1"/>
    <col min="14342" max="14342" width="11.140625" style="284" customWidth="1"/>
    <col min="14343" max="14343" width="11.28515625" style="284" bestFit="1" customWidth="1"/>
    <col min="14344" max="14344" width="10.140625" style="284" bestFit="1" customWidth="1"/>
    <col min="14345" max="14345" width="3.7109375" style="284" customWidth="1"/>
    <col min="14346" max="14593" width="9.140625" style="284"/>
    <col min="14594" max="14594" width="13.7109375" style="284" customWidth="1"/>
    <col min="14595" max="14595" width="42.7109375" style="284" customWidth="1"/>
    <col min="14596" max="14597" width="8.7109375" style="284" customWidth="1"/>
    <col min="14598" max="14598" width="11.140625" style="284" customWidth="1"/>
    <col min="14599" max="14599" width="11.28515625" style="284" bestFit="1" customWidth="1"/>
    <col min="14600" max="14600" width="10.140625" style="284" bestFit="1" customWidth="1"/>
    <col min="14601" max="14601" width="3.7109375" style="284" customWidth="1"/>
    <col min="14602" max="14849" width="9.140625" style="284"/>
    <col min="14850" max="14850" width="13.7109375" style="284" customWidth="1"/>
    <col min="14851" max="14851" width="42.7109375" style="284" customWidth="1"/>
    <col min="14852" max="14853" width="8.7109375" style="284" customWidth="1"/>
    <col min="14854" max="14854" width="11.140625" style="284" customWidth="1"/>
    <col min="14855" max="14855" width="11.28515625" style="284" bestFit="1" customWidth="1"/>
    <col min="14856" max="14856" width="10.140625" style="284" bestFit="1" customWidth="1"/>
    <col min="14857" max="14857" width="3.7109375" style="284" customWidth="1"/>
    <col min="14858" max="15105" width="9.140625" style="284"/>
    <col min="15106" max="15106" width="13.7109375" style="284" customWidth="1"/>
    <col min="15107" max="15107" width="42.7109375" style="284" customWidth="1"/>
    <col min="15108" max="15109" width="8.7109375" style="284" customWidth="1"/>
    <col min="15110" max="15110" width="11.140625" style="284" customWidth="1"/>
    <col min="15111" max="15111" width="11.28515625" style="284" bestFit="1" customWidth="1"/>
    <col min="15112" max="15112" width="10.140625" style="284" bestFit="1" customWidth="1"/>
    <col min="15113" max="15113" width="3.7109375" style="284" customWidth="1"/>
    <col min="15114" max="15361" width="9.140625" style="284"/>
    <col min="15362" max="15362" width="13.7109375" style="284" customWidth="1"/>
    <col min="15363" max="15363" width="42.7109375" style="284" customWidth="1"/>
    <col min="15364" max="15365" width="8.7109375" style="284" customWidth="1"/>
    <col min="15366" max="15366" width="11.140625" style="284" customWidth="1"/>
    <col min="15367" max="15367" width="11.28515625" style="284" bestFit="1" customWidth="1"/>
    <col min="15368" max="15368" width="10.140625" style="284" bestFit="1" customWidth="1"/>
    <col min="15369" max="15369" width="3.7109375" style="284" customWidth="1"/>
    <col min="15370" max="15617" width="9.140625" style="284"/>
    <col min="15618" max="15618" width="13.7109375" style="284" customWidth="1"/>
    <col min="15619" max="15619" width="42.7109375" style="284" customWidth="1"/>
    <col min="15620" max="15621" width="8.7109375" style="284" customWidth="1"/>
    <col min="15622" max="15622" width="11.140625" style="284" customWidth="1"/>
    <col min="15623" max="15623" width="11.28515625" style="284" bestFit="1" customWidth="1"/>
    <col min="15624" max="15624" width="10.140625" style="284" bestFit="1" customWidth="1"/>
    <col min="15625" max="15625" width="3.7109375" style="284" customWidth="1"/>
    <col min="15626" max="15873" width="9.140625" style="284"/>
    <col min="15874" max="15874" width="13.7109375" style="284" customWidth="1"/>
    <col min="15875" max="15875" width="42.7109375" style="284" customWidth="1"/>
    <col min="15876" max="15877" width="8.7109375" style="284" customWidth="1"/>
    <col min="15878" max="15878" width="11.140625" style="284" customWidth="1"/>
    <col min="15879" max="15879" width="11.28515625" style="284" bestFit="1" customWidth="1"/>
    <col min="15880" max="15880" width="10.140625" style="284" bestFit="1" customWidth="1"/>
    <col min="15881" max="15881" width="3.7109375" style="284" customWidth="1"/>
    <col min="15882" max="16129" width="9.140625" style="284"/>
    <col min="16130" max="16130" width="13.7109375" style="284" customWidth="1"/>
    <col min="16131" max="16131" width="42.7109375" style="284" customWidth="1"/>
    <col min="16132" max="16133" width="8.7109375" style="284" customWidth="1"/>
    <col min="16134" max="16134" width="11.140625" style="284" customWidth="1"/>
    <col min="16135" max="16135" width="11.28515625" style="284" bestFit="1" customWidth="1"/>
    <col min="16136" max="16136" width="10.140625" style="284" bestFit="1" customWidth="1"/>
    <col min="16137" max="16137" width="3.7109375" style="284" customWidth="1"/>
    <col min="16138" max="16384" width="9.140625" style="284"/>
  </cols>
  <sheetData>
    <row r="1" spans="2:12" ht="15.75" thickBot="1" x14ac:dyDescent="0.3">
      <c r="C1" s="3"/>
      <c r="D1" s="4"/>
    </row>
    <row r="2" spans="2:12" ht="15" customHeight="1" x14ac:dyDescent="0.25">
      <c r="B2" s="376" t="s">
        <v>192</v>
      </c>
      <c r="C2" s="366" t="s">
        <v>296</v>
      </c>
      <c r="D2" s="367"/>
      <c r="E2" s="367"/>
      <c r="F2" s="368"/>
    </row>
    <row r="3" spans="2:12" ht="15.75" customHeight="1" thickBot="1" x14ac:dyDescent="0.3">
      <c r="B3" s="377"/>
      <c r="C3" s="369"/>
      <c r="D3" s="370"/>
      <c r="E3" s="370"/>
      <c r="F3" s="371"/>
      <c r="L3" s="101"/>
    </row>
    <row r="4" spans="2:12" x14ac:dyDescent="0.25">
      <c r="C4" s="369"/>
      <c r="D4" s="370"/>
      <c r="E4" s="370"/>
      <c r="F4" s="371"/>
    </row>
    <row r="5" spans="2:12" x14ac:dyDescent="0.25">
      <c r="C5" s="369"/>
      <c r="D5" s="370"/>
      <c r="E5" s="370"/>
      <c r="F5" s="371"/>
    </row>
    <row r="6" spans="2:12" x14ac:dyDescent="0.25">
      <c r="C6" s="369"/>
      <c r="D6" s="370"/>
      <c r="E6" s="370"/>
      <c r="F6" s="371"/>
      <c r="K6" s="185"/>
    </row>
    <row r="7" spans="2:12" x14ac:dyDescent="0.25">
      <c r="C7" s="369"/>
      <c r="D7" s="370"/>
      <c r="E7" s="370"/>
      <c r="F7" s="371"/>
    </row>
    <row r="8" spans="2:12" x14ac:dyDescent="0.25">
      <c r="C8" s="369"/>
      <c r="D8" s="370"/>
      <c r="E8" s="370"/>
      <c r="F8" s="371"/>
    </row>
    <row r="9" spans="2:12" x14ac:dyDescent="0.25">
      <c r="C9" s="369"/>
      <c r="D9" s="370"/>
      <c r="E9" s="370"/>
      <c r="F9" s="371"/>
    </row>
    <row r="10" spans="2:12" x14ac:dyDescent="0.25">
      <c r="C10" s="369"/>
      <c r="D10" s="370"/>
      <c r="E10" s="370"/>
      <c r="F10" s="371"/>
    </row>
    <row r="11" spans="2:12" x14ac:dyDescent="0.25">
      <c r="C11" s="369"/>
      <c r="D11" s="370"/>
      <c r="E11" s="370"/>
      <c r="F11" s="371"/>
    </row>
    <row r="12" spans="2:12" x14ac:dyDescent="0.25">
      <c r="C12" s="369"/>
      <c r="D12" s="370"/>
      <c r="E12" s="370"/>
      <c r="F12" s="371"/>
    </row>
    <row r="13" spans="2:12" x14ac:dyDescent="0.25">
      <c r="C13" s="372"/>
      <c r="D13" s="373"/>
      <c r="E13" s="373"/>
      <c r="F13" s="374"/>
    </row>
    <row r="14" spans="2:12" ht="15.75" thickBot="1" x14ac:dyDescent="0.3"/>
    <row r="15" spans="2:12" s="8" customFormat="1" ht="13.5" thickBot="1" x14ac:dyDescent="0.25">
      <c r="B15" s="102"/>
      <c r="C15" s="8" t="s">
        <v>0</v>
      </c>
      <c r="D15" s="9"/>
      <c r="E15" s="10"/>
      <c r="F15" s="11" t="s">
        <v>1</v>
      </c>
      <c r="G15" s="12">
        <v>1</v>
      </c>
      <c r="H15" s="10"/>
    </row>
    <row r="16" spans="2:12" ht="15.75" thickBot="1" x14ac:dyDescent="0.3">
      <c r="C16" s="8"/>
      <c r="F16" s="11"/>
      <c r="G16" s="12"/>
    </row>
    <row r="17" spans="2:13" ht="15.75" thickBot="1" x14ac:dyDescent="0.3">
      <c r="C17" s="8"/>
      <c r="F17" s="11"/>
      <c r="G17" s="12"/>
    </row>
    <row r="18" spans="2:13" ht="15.75" thickBot="1" x14ac:dyDescent="0.3"/>
    <row r="19" spans="2:13" s="18" customFormat="1" ht="12.75" x14ac:dyDescent="0.2">
      <c r="B19" s="13" t="s">
        <v>2</v>
      </c>
      <c r="C19" s="14" t="s">
        <v>3</v>
      </c>
      <c r="D19" s="14" t="s">
        <v>4</v>
      </c>
      <c r="E19" s="15" t="s">
        <v>5</v>
      </c>
      <c r="F19" s="15" t="s">
        <v>6</v>
      </c>
      <c r="G19" s="15" t="s">
        <v>7</v>
      </c>
      <c r="H19" s="15" t="s">
        <v>8</v>
      </c>
    </row>
    <row r="20" spans="2:13" s="18" customFormat="1" ht="13.5" thickBot="1" x14ac:dyDescent="0.25">
      <c r="B20" s="94" t="s">
        <v>9</v>
      </c>
      <c r="C20" s="20"/>
      <c r="D20" s="20"/>
      <c r="E20" s="21"/>
      <c r="F20" s="21"/>
      <c r="G20" s="21"/>
      <c r="H20" s="21"/>
    </row>
    <row r="21" spans="2:13" s="18" customFormat="1" ht="13.5" thickBot="1" x14ac:dyDescent="0.25">
      <c r="B21" s="103"/>
      <c r="C21" s="25" t="s">
        <v>13</v>
      </c>
      <c r="D21" s="26"/>
      <c r="E21" s="27"/>
      <c r="F21" s="27"/>
      <c r="G21" s="27"/>
      <c r="H21" s="29"/>
    </row>
    <row r="22" spans="2:13" s="119" customFormat="1" ht="12.75" x14ac:dyDescent="0.2">
      <c r="B22" s="113"/>
      <c r="C22" s="114"/>
      <c r="D22" s="115"/>
      <c r="E22" s="116"/>
      <c r="F22" s="116"/>
      <c r="G22" s="117"/>
      <c r="H22" s="118"/>
    </row>
    <row r="23" spans="2:13" s="126" customFormat="1" x14ac:dyDescent="0.25">
      <c r="B23" s="120"/>
      <c r="C23" s="121"/>
      <c r="D23" s="122"/>
      <c r="E23" s="123"/>
      <c r="F23" s="123"/>
      <c r="G23" s="124"/>
      <c r="H23" s="125"/>
      <c r="J23" s="39"/>
      <c r="K23" s="40"/>
      <c r="L23" s="127"/>
      <c r="M23" s="127"/>
    </row>
    <row r="24" spans="2:13" x14ac:dyDescent="0.25">
      <c r="B24" s="83"/>
      <c r="C24" s="128"/>
      <c r="D24" s="129"/>
      <c r="E24" s="130"/>
      <c r="F24" s="130"/>
      <c r="G24" s="131"/>
      <c r="H24" s="132"/>
      <c r="J24" s="45"/>
    </row>
    <row r="25" spans="2:13" x14ac:dyDescent="0.25">
      <c r="B25" s="83"/>
      <c r="C25" s="46"/>
      <c r="D25" s="129"/>
      <c r="E25" s="133"/>
      <c r="F25" s="133"/>
      <c r="G25" s="131"/>
      <c r="H25" s="132"/>
      <c r="J25" s="45"/>
    </row>
    <row r="26" spans="2:13" ht="15.75" thickBot="1" x14ac:dyDescent="0.3">
      <c r="B26" s="104"/>
      <c r="C26" s="50"/>
      <c r="D26" s="51"/>
      <c r="E26" s="134"/>
      <c r="F26" s="134"/>
      <c r="G26" s="134"/>
      <c r="H26" s="135"/>
    </row>
    <row r="27" spans="2:13" ht="15.75" thickBot="1" x14ac:dyDescent="0.3">
      <c r="B27" s="105"/>
      <c r="C27" s="56" t="s">
        <v>14</v>
      </c>
      <c r="D27" s="57"/>
      <c r="E27" s="136"/>
      <c r="F27" s="136"/>
      <c r="G27" s="60" t="s">
        <v>15</v>
      </c>
      <c r="H27" s="12">
        <f>SUM(H22:H26)</f>
        <v>0</v>
      </c>
    </row>
    <row r="28" spans="2:13" ht="15.75" thickBot="1" x14ac:dyDescent="0.3">
      <c r="B28" s="105"/>
      <c r="C28" s="50"/>
      <c r="D28" s="61"/>
      <c r="E28" s="137"/>
      <c r="F28" s="137"/>
      <c r="G28" s="137"/>
      <c r="H28" s="138"/>
    </row>
    <row r="29" spans="2:13" ht="15.75" thickBot="1" x14ac:dyDescent="0.3">
      <c r="B29" s="106"/>
      <c r="C29" s="25" t="s">
        <v>16</v>
      </c>
      <c r="D29" s="61"/>
      <c r="E29" s="137"/>
      <c r="F29" s="137"/>
      <c r="G29" s="137"/>
      <c r="H29" s="138"/>
    </row>
    <row r="30" spans="2:13" s="282" customFormat="1" x14ac:dyDescent="0.25">
      <c r="B30" s="107"/>
      <c r="C30" s="67"/>
      <c r="D30" s="68"/>
      <c r="E30" s="139"/>
      <c r="F30" s="139"/>
      <c r="G30" s="139"/>
      <c r="H30" s="140"/>
    </row>
    <row r="31" spans="2:13" s="282" customFormat="1" x14ac:dyDescent="0.25">
      <c r="B31" s="85"/>
      <c r="C31" s="74"/>
      <c r="D31" s="108"/>
      <c r="E31" s="141"/>
      <c r="F31" s="141"/>
      <c r="G31" s="124"/>
      <c r="H31" s="125"/>
    </row>
    <row r="32" spans="2:13" s="282" customFormat="1" x14ac:dyDescent="0.25">
      <c r="B32" s="85"/>
      <c r="C32" s="74"/>
      <c r="D32" s="75"/>
      <c r="E32" s="142"/>
      <c r="F32" s="142"/>
      <c r="G32" s="124"/>
      <c r="H32" s="125"/>
    </row>
    <row r="33" spans="2:10" s="282" customFormat="1" x14ac:dyDescent="0.25">
      <c r="B33" s="85"/>
      <c r="C33" s="74"/>
      <c r="D33" s="75"/>
      <c r="E33" s="142"/>
      <c r="F33" s="142"/>
      <c r="G33" s="142"/>
      <c r="H33" s="125"/>
    </row>
    <row r="34" spans="2:10" s="282" customFormat="1" x14ac:dyDescent="0.25">
      <c r="B34" s="85"/>
      <c r="C34" s="74"/>
      <c r="D34" s="75"/>
      <c r="E34" s="142"/>
      <c r="F34" s="142"/>
      <c r="G34" s="124"/>
      <c r="H34" s="125"/>
    </row>
    <row r="35" spans="2:10" s="282" customFormat="1" x14ac:dyDescent="0.25">
      <c r="B35" s="85"/>
      <c r="C35" s="74"/>
      <c r="D35" s="75"/>
      <c r="E35" s="142"/>
      <c r="F35" s="142"/>
      <c r="G35" s="124"/>
      <c r="H35" s="125"/>
    </row>
    <row r="36" spans="2:10" x14ac:dyDescent="0.25">
      <c r="B36" s="83"/>
      <c r="C36" s="46"/>
      <c r="D36" s="51"/>
      <c r="E36" s="134"/>
      <c r="F36" s="134"/>
      <c r="G36" s="133"/>
      <c r="H36" s="135"/>
    </row>
    <row r="37" spans="2:10" ht="15.75" thickBot="1" x14ac:dyDescent="0.3">
      <c r="B37" s="104"/>
      <c r="C37" s="50"/>
      <c r="D37" s="79"/>
      <c r="E37" s="143"/>
      <c r="F37" s="143"/>
      <c r="G37" s="131"/>
      <c r="H37" s="144"/>
      <c r="J37" s="45"/>
    </row>
    <row r="38" spans="2:10" ht="15.75" thickBot="1" x14ac:dyDescent="0.3">
      <c r="B38" s="105"/>
      <c r="C38" s="56" t="s">
        <v>17</v>
      </c>
      <c r="D38" s="57"/>
      <c r="E38" s="136"/>
      <c r="F38" s="136"/>
      <c r="G38" s="60" t="s">
        <v>15</v>
      </c>
      <c r="H38" s="12">
        <f>SUM(H30:H37)</f>
        <v>0</v>
      </c>
    </row>
    <row r="39" spans="2:10" ht="15.75" thickBot="1" x14ac:dyDescent="0.3">
      <c r="B39" s="105"/>
      <c r="C39" s="50"/>
      <c r="D39" s="61"/>
      <c r="E39" s="137"/>
      <c r="F39" s="137"/>
      <c r="G39" s="137"/>
      <c r="H39" s="138"/>
    </row>
    <row r="40" spans="2:10" ht="15.75" thickBot="1" x14ac:dyDescent="0.3">
      <c r="B40" s="106"/>
      <c r="C40" s="25" t="s">
        <v>18</v>
      </c>
      <c r="D40" s="109"/>
      <c r="E40" s="145"/>
      <c r="F40" s="145"/>
      <c r="G40" s="145"/>
      <c r="H40" s="146"/>
    </row>
    <row r="41" spans="2:10" ht="165.75" x14ac:dyDescent="0.25">
      <c r="B41" s="224" t="str">
        <f>'ANAS 2015'!B18</f>
        <v xml:space="preserve">SIC.04.03.005 </v>
      </c>
      <c r="C41" s="257" t="str">
        <f>'ANAS 2015'!C18</f>
        <v xml:space="preserve">DELINEATORE 
flessibile in gomma bifacciale, con 6 inserti di rifrangenza di classe II (in osservanza del Regolamento di attuazione del Codice della strada, fig. II 392), utilizzati per delineare zone di lavoro di lunga durata, deviazioni, incanalamenti e separazioni dei sensi di marcia.
Sono compresi:
 - allestimento in opera e successiva rimozione di ogni delineatore con utilizzo di idoneo collante;
 - il riposizionamenti a seguito di spostamenti provocati da mezzi in marcia;
 - la sostituzione in caso di eventuali perdite e/o danneggiamenti;
 - la manutenzione per tutto il periodo di durata della fase di riferimento;
 - l'accatastamento e l'allontanamento a fine fase di lavoro.
Misurato cadauno per giorno, posto in opera per la durata della fase di lavoro, al fine di garantire la sicurezza dei lavoratori </v>
      </c>
      <c r="D41" s="244" t="str">
        <f>'ANAS 2015'!D18</f>
        <v xml:space="preserve">cad </v>
      </c>
      <c r="E41" s="258">
        <f>'BSIC05.a-3C '!E47</f>
        <v>203</v>
      </c>
      <c r="F41" s="258">
        <f>'ANAS 2015'!E18</f>
        <v>0.4</v>
      </c>
      <c r="G41" s="259">
        <f t="shared" ref="G41:G45" si="0">E41/$G$15</f>
        <v>203</v>
      </c>
      <c r="H41" s="260">
        <f t="shared" ref="H41:H45" si="1">G41*F41</f>
        <v>81.2</v>
      </c>
      <c r="J41" s="45"/>
    </row>
    <row r="42" spans="2:10" ht="153" x14ac:dyDescent="0.25">
      <c r="B42" s="225" t="str">
        <f>'ANAS 2015'!B20</f>
        <v xml:space="preserve">SIC.04.04.001 </v>
      </c>
      <c r="C42" s="257" t="str">
        <f>'ANAS 2015'!C20</f>
        <v xml:space="preserve">LAMPEGGIANTE DA CANTIERE A LED 
di colore giallo o rosso, con alimentazione a batterie, emissione luminosa a 360°, fornito e posto in opera.
Sono compresi:
  -l'uso per la durata della fase che prevede il lampeggiante al fine di assicurare un ordinata gestione del cantiere garantendo meglio la sicurezza dei lavoratori;
 - la manutenzione per tutto il periodo della fase di lavoro al fine di garantirne la funzionalità e l'efficienza;
 - l'allontanamento a fine fase di lavoro.
È inoltre compreso quanto altro occorre per l'utilizzo temporaneo del lampeggiante.
Misurate per ogni giorno di uso, per la durata della fase di lavoro, al fine di garantire la sicurezza dei lavoratori </v>
      </c>
      <c r="D42" s="239" t="str">
        <f>'ANAS 2015'!D20</f>
        <v xml:space="preserve">cad </v>
      </c>
      <c r="E42" s="240">
        <f>'BSIC05.a-3C '!E43</f>
        <v>21</v>
      </c>
      <c r="F42" s="245">
        <f>'ANAS 2015'!E20</f>
        <v>0.85</v>
      </c>
      <c r="G42" s="242">
        <f>E42/$G$15</f>
        <v>21</v>
      </c>
      <c r="H42" s="243">
        <f>G42*F42</f>
        <v>17.849999999999998</v>
      </c>
      <c r="J42" s="45"/>
    </row>
    <row r="43" spans="2:10" ht="153" x14ac:dyDescent="0.25">
      <c r="B43" s="225" t="str">
        <f>'ANAS 2015'!B19</f>
        <v xml:space="preserve">SIC.04.03.015 </v>
      </c>
      <c r="C43" s="257" t="str">
        <f>'ANAS 2015'!C19</f>
        <v>SACCHETTI DI ZAVORRA 
per cartelli stradali, forniti e posti in opera.
Sono compresi:
 - l'uso per la durata della fase che prevede il sacchetto di zavorra al fine di assicurare un ordinata gestione del cantiere garantendo meglio la sicurezza dei lavoratori;
 - la manutenzione per tutto il periodo della fase di lavoro al fine di garantirne la funzionalità e l'efficienza;
 - l'accatastamento e l'allontanamento a fine fase di lavoro.
Dimensioni standard: cm 60 x 40, capienza Kg. 25,00.
È inoltre compreso quanto altro occorre per l'utilizzo temporaneo dei sacchetti.
Misurati per ogni giorno di uso, per la durata della fase di lavoro al fine di garantire la sicurezza dei lavoratori.</v>
      </c>
      <c r="D43" s="239" t="str">
        <f>'ANAS 2015'!D19</f>
        <v xml:space="preserve">cad </v>
      </c>
      <c r="E43" s="240">
        <f>'BSIC05.a-3C '!E48</f>
        <v>28</v>
      </c>
      <c r="F43" s="240">
        <f>'ANAS 2015'!E19</f>
        <v>0.25</v>
      </c>
      <c r="G43" s="242">
        <f>E43/$G$15</f>
        <v>28</v>
      </c>
      <c r="H43" s="243">
        <f>G43*F43</f>
        <v>7</v>
      </c>
      <c r="J43" s="45"/>
    </row>
    <row r="44" spans="2:10" ht="25.5" x14ac:dyDescent="0.25">
      <c r="B44" s="224" t="str">
        <f>'ANALISI DI MERCATO'!B5</f>
        <v>BSIC-AM003</v>
      </c>
      <c r="C44" s="257" t="str">
        <f>'ANALISI DI MERCATO'!C5</f>
        <v>Pannello 90x90 fondo nero - 8 fari a led diam. 200 certificato, compreso di Cavalletto verticale e batterie (durata 8 ore). Compenso giornaliero.</v>
      </c>
      <c r="D44" s="239" t="str">
        <f>'ANALISI DI MERCATO'!D5</f>
        <v>giorno</v>
      </c>
      <c r="E44" s="240">
        <f>'BSIC05.a-3C '!E49</f>
        <v>2</v>
      </c>
      <c r="F44" s="240">
        <f>'ANALISI DI MERCATO'!H5</f>
        <v>37.774421333333336</v>
      </c>
      <c r="G44" s="255">
        <f t="shared" si="0"/>
        <v>2</v>
      </c>
      <c r="H44" s="256">
        <f t="shared" si="1"/>
        <v>75.548842666666673</v>
      </c>
      <c r="J44" s="45"/>
    </row>
    <row r="45" spans="2:10" ht="64.5" thickBot="1" x14ac:dyDescent="0.3">
      <c r="B45" s="225" t="str">
        <f>'ANALISI DI MERCATO'!B3</f>
        <v>BSIC-AM001</v>
      </c>
      <c r="C45" s="225" t="str">
        <f>'ANALISI DI MERCATO'!C3</f>
        <v>Carrello, raffigurante alcune figure del Codice della Strada, costituito da: rimorchio stradale (portata 750 kg) con apposito telaio fisso e basculante per il fissaggio della segnaletica, segnaletica costituita da pannello inferiore fissato in posizione verticale e pannello superiore fissato al telaio basculante , centralina elettronica per il controllo della segnaletica luminosa a 12 e a 24 V C.C..Compenso giornaliero, comprensivo del mantenimento in esercizio.</v>
      </c>
      <c r="D45" s="225" t="str">
        <f>'ANALISI DI MERCATO'!D3</f>
        <v>giorno</v>
      </c>
      <c r="E45" s="277"/>
      <c r="F45" s="240">
        <f>'ANALISI DI MERCATO'!H3</f>
        <v>46.830839999999995</v>
      </c>
      <c r="G45" s="255">
        <f t="shared" si="0"/>
        <v>0</v>
      </c>
      <c r="H45" s="256">
        <f t="shared" si="1"/>
        <v>0</v>
      </c>
      <c r="J45" s="45"/>
    </row>
    <row r="46" spans="2:10" ht="15.75" thickBot="1" x14ac:dyDescent="0.3">
      <c r="B46" s="105"/>
      <c r="C46" s="56" t="s">
        <v>22</v>
      </c>
      <c r="D46" s="57"/>
      <c r="E46" s="136"/>
      <c r="F46" s="136"/>
      <c r="G46" s="60" t="s">
        <v>15</v>
      </c>
      <c r="H46" s="12">
        <f>SUM(H41:H45)</f>
        <v>181.59884266666666</v>
      </c>
    </row>
    <row r="47" spans="2:10" ht="15.75" thickBot="1" x14ac:dyDescent="0.3">
      <c r="C47" s="87"/>
      <c r="D47" s="88"/>
      <c r="E47" s="147"/>
      <c r="F47" s="147"/>
      <c r="G47" s="148"/>
      <c r="H47" s="148"/>
    </row>
    <row r="48" spans="2:10" ht="15.75" thickBot="1" x14ac:dyDescent="0.3">
      <c r="C48" s="91"/>
      <c r="D48" s="91"/>
      <c r="E48" s="91"/>
      <c r="F48" s="91" t="s">
        <v>23</v>
      </c>
      <c r="G48" s="92" t="s">
        <v>31</v>
      </c>
      <c r="H48" s="12">
        <f>H46+H38+H27</f>
        <v>181.59884266666666</v>
      </c>
    </row>
  </sheetData>
  <mergeCells count="2">
    <mergeCell ref="B2:B3"/>
    <mergeCell ref="C2:F13"/>
  </mergeCells>
  <pageMargins left="0.7" right="0.7" top="0.75" bottom="0.75" header="0.3" footer="0.3"/>
  <pageSetup paperSize="9" scale="5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B1:M56"/>
  <sheetViews>
    <sheetView view="pageBreakPreview" zoomScale="85" zoomScaleNormal="70" zoomScaleSheetLayoutView="85" workbookViewId="0">
      <selection activeCell="C43" sqref="C43"/>
    </sheetView>
  </sheetViews>
  <sheetFormatPr defaultRowHeight="15" x14ac:dyDescent="0.25"/>
  <cols>
    <col min="1" max="1" width="3.7109375" style="284" customWidth="1"/>
    <col min="2" max="2" width="15.7109375" style="101" customWidth="1"/>
    <col min="3" max="3" width="80.7109375" style="284" customWidth="1"/>
    <col min="4" max="4" width="8.7109375" style="6" customWidth="1"/>
    <col min="5" max="5" width="8.7109375" style="5" customWidth="1"/>
    <col min="6" max="8" width="10.7109375" style="5" customWidth="1"/>
    <col min="9" max="9" width="3.7109375" style="284" customWidth="1"/>
    <col min="10" max="257" width="9.140625" style="284"/>
    <col min="258" max="258" width="13.7109375" style="284" customWidth="1"/>
    <col min="259" max="259" width="42.7109375" style="284" customWidth="1"/>
    <col min="260" max="261" width="8.7109375" style="284" customWidth="1"/>
    <col min="262" max="264" width="10.7109375" style="284" customWidth="1"/>
    <col min="265" max="265" width="3.7109375" style="284" customWidth="1"/>
    <col min="266" max="513" width="9.140625" style="284"/>
    <col min="514" max="514" width="13.7109375" style="284" customWidth="1"/>
    <col min="515" max="515" width="42.7109375" style="284" customWidth="1"/>
    <col min="516" max="517" width="8.7109375" style="284" customWidth="1"/>
    <col min="518" max="520" width="10.7109375" style="284" customWidth="1"/>
    <col min="521" max="521" width="3.7109375" style="284" customWidth="1"/>
    <col min="522" max="769" width="9.140625" style="284"/>
    <col min="770" max="770" width="13.7109375" style="284" customWidth="1"/>
    <col min="771" max="771" width="42.7109375" style="284" customWidth="1"/>
    <col min="772" max="773" width="8.7109375" style="284" customWidth="1"/>
    <col min="774" max="776" width="10.7109375" style="284" customWidth="1"/>
    <col min="777" max="777" width="3.7109375" style="284" customWidth="1"/>
    <col min="778" max="1025" width="9.140625" style="284"/>
    <col min="1026" max="1026" width="13.7109375" style="284" customWidth="1"/>
    <col min="1027" max="1027" width="42.7109375" style="284" customWidth="1"/>
    <col min="1028" max="1029" width="8.7109375" style="284" customWidth="1"/>
    <col min="1030" max="1032" width="10.7109375" style="284" customWidth="1"/>
    <col min="1033" max="1033" width="3.7109375" style="284" customWidth="1"/>
    <col min="1034" max="1281" width="9.140625" style="284"/>
    <col min="1282" max="1282" width="13.7109375" style="284" customWidth="1"/>
    <col min="1283" max="1283" width="42.7109375" style="284" customWidth="1"/>
    <col min="1284" max="1285" width="8.7109375" style="284" customWidth="1"/>
    <col min="1286" max="1288" width="10.7109375" style="284" customWidth="1"/>
    <col min="1289" max="1289" width="3.7109375" style="284" customWidth="1"/>
    <col min="1290" max="1537" width="9.140625" style="284"/>
    <col min="1538" max="1538" width="13.7109375" style="284" customWidth="1"/>
    <col min="1539" max="1539" width="42.7109375" style="284" customWidth="1"/>
    <col min="1540" max="1541" width="8.7109375" style="284" customWidth="1"/>
    <col min="1542" max="1544" width="10.7109375" style="284" customWidth="1"/>
    <col min="1545" max="1545" width="3.7109375" style="284" customWidth="1"/>
    <col min="1546" max="1793" width="9.140625" style="284"/>
    <col min="1794" max="1794" width="13.7109375" style="284" customWidth="1"/>
    <col min="1795" max="1795" width="42.7109375" style="284" customWidth="1"/>
    <col min="1796" max="1797" width="8.7109375" style="284" customWidth="1"/>
    <col min="1798" max="1800" width="10.7109375" style="284" customWidth="1"/>
    <col min="1801" max="1801" width="3.7109375" style="284" customWidth="1"/>
    <col min="1802" max="2049" width="9.140625" style="284"/>
    <col min="2050" max="2050" width="13.7109375" style="284" customWidth="1"/>
    <col min="2051" max="2051" width="42.7109375" style="284" customWidth="1"/>
    <col min="2052" max="2053" width="8.7109375" style="284" customWidth="1"/>
    <col min="2054" max="2056" width="10.7109375" style="284" customWidth="1"/>
    <col min="2057" max="2057" width="3.7109375" style="284" customWidth="1"/>
    <col min="2058" max="2305" width="9.140625" style="284"/>
    <col min="2306" max="2306" width="13.7109375" style="284" customWidth="1"/>
    <col min="2307" max="2307" width="42.7109375" style="284" customWidth="1"/>
    <col min="2308" max="2309" width="8.7109375" style="284" customWidth="1"/>
    <col min="2310" max="2312" width="10.7109375" style="284" customWidth="1"/>
    <col min="2313" max="2313" width="3.7109375" style="284" customWidth="1"/>
    <col min="2314" max="2561" width="9.140625" style="284"/>
    <col min="2562" max="2562" width="13.7109375" style="284" customWidth="1"/>
    <col min="2563" max="2563" width="42.7109375" style="284" customWidth="1"/>
    <col min="2564" max="2565" width="8.7109375" style="284" customWidth="1"/>
    <col min="2566" max="2568" width="10.7109375" style="284" customWidth="1"/>
    <col min="2569" max="2569" width="3.7109375" style="284" customWidth="1"/>
    <col min="2570" max="2817" width="9.140625" style="284"/>
    <col min="2818" max="2818" width="13.7109375" style="284" customWidth="1"/>
    <col min="2819" max="2819" width="42.7109375" style="284" customWidth="1"/>
    <col min="2820" max="2821" width="8.7109375" style="284" customWidth="1"/>
    <col min="2822" max="2824" width="10.7109375" style="284" customWidth="1"/>
    <col min="2825" max="2825" width="3.7109375" style="284" customWidth="1"/>
    <col min="2826" max="3073" width="9.140625" style="284"/>
    <col min="3074" max="3074" width="13.7109375" style="284" customWidth="1"/>
    <col min="3075" max="3075" width="42.7109375" style="284" customWidth="1"/>
    <col min="3076" max="3077" width="8.7109375" style="284" customWidth="1"/>
    <col min="3078" max="3080" width="10.7109375" style="284" customWidth="1"/>
    <col min="3081" max="3081" width="3.7109375" style="284" customWidth="1"/>
    <col min="3082" max="3329" width="9.140625" style="284"/>
    <col min="3330" max="3330" width="13.7109375" style="284" customWidth="1"/>
    <col min="3331" max="3331" width="42.7109375" style="284" customWidth="1"/>
    <col min="3332" max="3333" width="8.7109375" style="284" customWidth="1"/>
    <col min="3334" max="3336" width="10.7109375" style="284" customWidth="1"/>
    <col min="3337" max="3337" width="3.7109375" style="284" customWidth="1"/>
    <col min="3338" max="3585" width="9.140625" style="284"/>
    <col min="3586" max="3586" width="13.7109375" style="284" customWidth="1"/>
    <col min="3587" max="3587" width="42.7109375" style="284" customWidth="1"/>
    <col min="3588" max="3589" width="8.7109375" style="284" customWidth="1"/>
    <col min="3590" max="3592" width="10.7109375" style="284" customWidth="1"/>
    <col min="3593" max="3593" width="3.7109375" style="284" customWidth="1"/>
    <col min="3594" max="3841" width="9.140625" style="284"/>
    <col min="3842" max="3842" width="13.7109375" style="284" customWidth="1"/>
    <col min="3843" max="3843" width="42.7109375" style="284" customWidth="1"/>
    <col min="3844" max="3845" width="8.7109375" style="284" customWidth="1"/>
    <col min="3846" max="3848" width="10.7109375" style="284" customWidth="1"/>
    <col min="3849" max="3849" width="3.7109375" style="284" customWidth="1"/>
    <col min="3850" max="4097" width="9.140625" style="284"/>
    <col min="4098" max="4098" width="13.7109375" style="284" customWidth="1"/>
    <col min="4099" max="4099" width="42.7109375" style="284" customWidth="1"/>
    <col min="4100" max="4101" width="8.7109375" style="284" customWidth="1"/>
    <col min="4102" max="4104" width="10.7109375" style="284" customWidth="1"/>
    <col min="4105" max="4105" width="3.7109375" style="284" customWidth="1"/>
    <col min="4106" max="4353" width="9.140625" style="284"/>
    <col min="4354" max="4354" width="13.7109375" style="284" customWidth="1"/>
    <col min="4355" max="4355" width="42.7109375" style="284" customWidth="1"/>
    <col min="4356" max="4357" width="8.7109375" style="284" customWidth="1"/>
    <col min="4358" max="4360" width="10.7109375" style="284" customWidth="1"/>
    <col min="4361" max="4361" width="3.7109375" style="284" customWidth="1"/>
    <col min="4362" max="4609" width="9.140625" style="284"/>
    <col min="4610" max="4610" width="13.7109375" style="284" customWidth="1"/>
    <col min="4611" max="4611" width="42.7109375" style="284" customWidth="1"/>
    <col min="4612" max="4613" width="8.7109375" style="284" customWidth="1"/>
    <col min="4614" max="4616" width="10.7109375" style="284" customWidth="1"/>
    <col min="4617" max="4617" width="3.7109375" style="284" customWidth="1"/>
    <col min="4618" max="4865" width="9.140625" style="284"/>
    <col min="4866" max="4866" width="13.7109375" style="284" customWidth="1"/>
    <col min="4867" max="4867" width="42.7109375" style="284" customWidth="1"/>
    <col min="4868" max="4869" width="8.7109375" style="284" customWidth="1"/>
    <col min="4870" max="4872" width="10.7109375" style="284" customWidth="1"/>
    <col min="4873" max="4873" width="3.7109375" style="284" customWidth="1"/>
    <col min="4874" max="5121" width="9.140625" style="284"/>
    <col min="5122" max="5122" width="13.7109375" style="284" customWidth="1"/>
    <col min="5123" max="5123" width="42.7109375" style="284" customWidth="1"/>
    <col min="5124" max="5125" width="8.7109375" style="284" customWidth="1"/>
    <col min="5126" max="5128" width="10.7109375" style="284" customWidth="1"/>
    <col min="5129" max="5129" width="3.7109375" style="284" customWidth="1"/>
    <col min="5130" max="5377" width="9.140625" style="284"/>
    <col min="5378" max="5378" width="13.7109375" style="284" customWidth="1"/>
    <col min="5379" max="5379" width="42.7109375" style="284" customWidth="1"/>
    <col min="5380" max="5381" width="8.7109375" style="284" customWidth="1"/>
    <col min="5382" max="5384" width="10.7109375" style="284" customWidth="1"/>
    <col min="5385" max="5385" width="3.7109375" style="284" customWidth="1"/>
    <col min="5386" max="5633" width="9.140625" style="284"/>
    <col min="5634" max="5634" width="13.7109375" style="284" customWidth="1"/>
    <col min="5635" max="5635" width="42.7109375" style="284" customWidth="1"/>
    <col min="5636" max="5637" width="8.7109375" style="284" customWidth="1"/>
    <col min="5638" max="5640" width="10.7109375" style="284" customWidth="1"/>
    <col min="5641" max="5641" width="3.7109375" style="284" customWidth="1"/>
    <col min="5642" max="5889" width="9.140625" style="284"/>
    <col min="5890" max="5890" width="13.7109375" style="284" customWidth="1"/>
    <col min="5891" max="5891" width="42.7109375" style="284" customWidth="1"/>
    <col min="5892" max="5893" width="8.7109375" style="284" customWidth="1"/>
    <col min="5894" max="5896" width="10.7109375" style="284" customWidth="1"/>
    <col min="5897" max="5897" width="3.7109375" style="284" customWidth="1"/>
    <col min="5898" max="6145" width="9.140625" style="284"/>
    <col min="6146" max="6146" width="13.7109375" style="284" customWidth="1"/>
    <col min="6147" max="6147" width="42.7109375" style="284" customWidth="1"/>
    <col min="6148" max="6149" width="8.7109375" style="284" customWidth="1"/>
    <col min="6150" max="6152" width="10.7109375" style="284" customWidth="1"/>
    <col min="6153" max="6153" width="3.7109375" style="284" customWidth="1"/>
    <col min="6154" max="6401" width="9.140625" style="284"/>
    <col min="6402" max="6402" width="13.7109375" style="284" customWidth="1"/>
    <col min="6403" max="6403" width="42.7109375" style="284" customWidth="1"/>
    <col min="6404" max="6405" width="8.7109375" style="284" customWidth="1"/>
    <col min="6406" max="6408" width="10.7109375" style="284" customWidth="1"/>
    <col min="6409" max="6409" width="3.7109375" style="284" customWidth="1"/>
    <col min="6410" max="6657" width="9.140625" style="284"/>
    <col min="6658" max="6658" width="13.7109375" style="284" customWidth="1"/>
    <col min="6659" max="6659" width="42.7109375" style="284" customWidth="1"/>
    <col min="6660" max="6661" width="8.7109375" style="284" customWidth="1"/>
    <col min="6662" max="6664" width="10.7109375" style="284" customWidth="1"/>
    <col min="6665" max="6665" width="3.7109375" style="284" customWidth="1"/>
    <col min="6666" max="6913" width="9.140625" style="284"/>
    <col min="6914" max="6914" width="13.7109375" style="284" customWidth="1"/>
    <col min="6915" max="6915" width="42.7109375" style="284" customWidth="1"/>
    <col min="6916" max="6917" width="8.7109375" style="284" customWidth="1"/>
    <col min="6918" max="6920" width="10.7109375" style="284" customWidth="1"/>
    <col min="6921" max="6921" width="3.7109375" style="284" customWidth="1"/>
    <col min="6922" max="7169" width="9.140625" style="284"/>
    <col min="7170" max="7170" width="13.7109375" style="284" customWidth="1"/>
    <col min="7171" max="7171" width="42.7109375" style="284" customWidth="1"/>
    <col min="7172" max="7173" width="8.7109375" style="284" customWidth="1"/>
    <col min="7174" max="7176" width="10.7109375" style="284" customWidth="1"/>
    <col min="7177" max="7177" width="3.7109375" style="284" customWidth="1"/>
    <col min="7178" max="7425" width="9.140625" style="284"/>
    <col min="7426" max="7426" width="13.7109375" style="284" customWidth="1"/>
    <col min="7427" max="7427" width="42.7109375" style="284" customWidth="1"/>
    <col min="7428" max="7429" width="8.7109375" style="284" customWidth="1"/>
    <col min="7430" max="7432" width="10.7109375" style="284" customWidth="1"/>
    <col min="7433" max="7433" width="3.7109375" style="284" customWidth="1"/>
    <col min="7434" max="7681" width="9.140625" style="284"/>
    <col min="7682" max="7682" width="13.7109375" style="284" customWidth="1"/>
    <col min="7683" max="7683" width="42.7109375" style="284" customWidth="1"/>
    <col min="7684" max="7685" width="8.7109375" style="284" customWidth="1"/>
    <col min="7686" max="7688" width="10.7109375" style="284" customWidth="1"/>
    <col min="7689" max="7689" width="3.7109375" style="284" customWidth="1"/>
    <col min="7690" max="7937" width="9.140625" style="284"/>
    <col min="7938" max="7938" width="13.7109375" style="284" customWidth="1"/>
    <col min="7939" max="7939" width="42.7109375" style="284" customWidth="1"/>
    <col min="7940" max="7941" width="8.7109375" style="284" customWidth="1"/>
    <col min="7942" max="7944" width="10.7109375" style="284" customWidth="1"/>
    <col min="7945" max="7945" width="3.7109375" style="284" customWidth="1"/>
    <col min="7946" max="8193" width="9.140625" style="284"/>
    <col min="8194" max="8194" width="13.7109375" style="284" customWidth="1"/>
    <col min="8195" max="8195" width="42.7109375" style="284" customWidth="1"/>
    <col min="8196" max="8197" width="8.7109375" style="284" customWidth="1"/>
    <col min="8198" max="8200" width="10.7109375" style="284" customWidth="1"/>
    <col min="8201" max="8201" width="3.7109375" style="284" customWidth="1"/>
    <col min="8202" max="8449" width="9.140625" style="284"/>
    <col min="8450" max="8450" width="13.7109375" style="284" customWidth="1"/>
    <col min="8451" max="8451" width="42.7109375" style="284" customWidth="1"/>
    <col min="8452" max="8453" width="8.7109375" style="284" customWidth="1"/>
    <col min="8454" max="8456" width="10.7109375" style="284" customWidth="1"/>
    <col min="8457" max="8457" width="3.7109375" style="284" customWidth="1"/>
    <col min="8458" max="8705" width="9.140625" style="284"/>
    <col min="8706" max="8706" width="13.7109375" style="284" customWidth="1"/>
    <col min="8707" max="8707" width="42.7109375" style="284" customWidth="1"/>
    <col min="8708" max="8709" width="8.7109375" style="284" customWidth="1"/>
    <col min="8710" max="8712" width="10.7109375" style="284" customWidth="1"/>
    <col min="8713" max="8713" width="3.7109375" style="284" customWidth="1"/>
    <col min="8714" max="8961" width="9.140625" style="284"/>
    <col min="8962" max="8962" width="13.7109375" style="284" customWidth="1"/>
    <col min="8963" max="8963" width="42.7109375" style="284" customWidth="1"/>
    <col min="8964" max="8965" width="8.7109375" style="284" customWidth="1"/>
    <col min="8966" max="8968" width="10.7109375" style="284" customWidth="1"/>
    <col min="8969" max="8969" width="3.7109375" style="284" customWidth="1"/>
    <col min="8970" max="9217" width="9.140625" style="284"/>
    <col min="9218" max="9218" width="13.7109375" style="284" customWidth="1"/>
    <col min="9219" max="9219" width="42.7109375" style="284" customWidth="1"/>
    <col min="9220" max="9221" width="8.7109375" style="284" customWidth="1"/>
    <col min="9222" max="9224" width="10.7109375" style="284" customWidth="1"/>
    <col min="9225" max="9225" width="3.7109375" style="284" customWidth="1"/>
    <col min="9226" max="9473" width="9.140625" style="284"/>
    <col min="9474" max="9474" width="13.7109375" style="284" customWidth="1"/>
    <col min="9475" max="9475" width="42.7109375" style="284" customWidth="1"/>
    <col min="9476" max="9477" width="8.7109375" style="284" customWidth="1"/>
    <col min="9478" max="9480" width="10.7109375" style="284" customWidth="1"/>
    <col min="9481" max="9481" width="3.7109375" style="284" customWidth="1"/>
    <col min="9482" max="9729" width="9.140625" style="284"/>
    <col min="9730" max="9730" width="13.7109375" style="284" customWidth="1"/>
    <col min="9731" max="9731" width="42.7109375" style="284" customWidth="1"/>
    <col min="9732" max="9733" width="8.7109375" style="284" customWidth="1"/>
    <col min="9734" max="9736" width="10.7109375" style="284" customWidth="1"/>
    <col min="9737" max="9737" width="3.7109375" style="284" customWidth="1"/>
    <col min="9738" max="9985" width="9.140625" style="284"/>
    <col min="9986" max="9986" width="13.7109375" style="284" customWidth="1"/>
    <col min="9987" max="9987" width="42.7109375" style="284" customWidth="1"/>
    <col min="9988" max="9989" width="8.7109375" style="284" customWidth="1"/>
    <col min="9990" max="9992" width="10.7109375" style="284" customWidth="1"/>
    <col min="9993" max="9993" width="3.7109375" style="284" customWidth="1"/>
    <col min="9994" max="10241" width="9.140625" style="284"/>
    <col min="10242" max="10242" width="13.7109375" style="284" customWidth="1"/>
    <col min="10243" max="10243" width="42.7109375" style="284" customWidth="1"/>
    <col min="10244" max="10245" width="8.7109375" style="284" customWidth="1"/>
    <col min="10246" max="10248" width="10.7109375" style="284" customWidth="1"/>
    <col min="10249" max="10249" width="3.7109375" style="284" customWidth="1"/>
    <col min="10250" max="10497" width="9.140625" style="284"/>
    <col min="10498" max="10498" width="13.7109375" style="284" customWidth="1"/>
    <col min="10499" max="10499" width="42.7109375" style="284" customWidth="1"/>
    <col min="10500" max="10501" width="8.7109375" style="284" customWidth="1"/>
    <col min="10502" max="10504" width="10.7109375" style="284" customWidth="1"/>
    <col min="10505" max="10505" width="3.7109375" style="284" customWidth="1"/>
    <col min="10506" max="10753" width="9.140625" style="284"/>
    <col min="10754" max="10754" width="13.7109375" style="284" customWidth="1"/>
    <col min="10755" max="10755" width="42.7109375" style="284" customWidth="1"/>
    <col min="10756" max="10757" width="8.7109375" style="284" customWidth="1"/>
    <col min="10758" max="10760" width="10.7109375" style="284" customWidth="1"/>
    <col min="10761" max="10761" width="3.7109375" style="284" customWidth="1"/>
    <col min="10762" max="11009" width="9.140625" style="284"/>
    <col min="11010" max="11010" width="13.7109375" style="284" customWidth="1"/>
    <col min="11011" max="11011" width="42.7109375" style="284" customWidth="1"/>
    <col min="11012" max="11013" width="8.7109375" style="284" customWidth="1"/>
    <col min="11014" max="11016" width="10.7109375" style="284" customWidth="1"/>
    <col min="11017" max="11017" width="3.7109375" style="284" customWidth="1"/>
    <col min="11018" max="11265" width="9.140625" style="284"/>
    <col min="11266" max="11266" width="13.7109375" style="284" customWidth="1"/>
    <col min="11267" max="11267" width="42.7109375" style="284" customWidth="1"/>
    <col min="11268" max="11269" width="8.7109375" style="284" customWidth="1"/>
    <col min="11270" max="11272" width="10.7109375" style="284" customWidth="1"/>
    <col min="11273" max="11273" width="3.7109375" style="284" customWidth="1"/>
    <col min="11274" max="11521" width="9.140625" style="284"/>
    <col min="11522" max="11522" width="13.7109375" style="284" customWidth="1"/>
    <col min="11523" max="11523" width="42.7109375" style="284" customWidth="1"/>
    <col min="11524" max="11525" width="8.7109375" style="284" customWidth="1"/>
    <col min="11526" max="11528" width="10.7109375" style="284" customWidth="1"/>
    <col min="11529" max="11529" width="3.7109375" style="284" customWidth="1"/>
    <col min="11530" max="11777" width="9.140625" style="284"/>
    <col min="11778" max="11778" width="13.7109375" style="284" customWidth="1"/>
    <col min="11779" max="11779" width="42.7109375" style="284" customWidth="1"/>
    <col min="11780" max="11781" width="8.7109375" style="284" customWidth="1"/>
    <col min="11782" max="11784" width="10.7109375" style="284" customWidth="1"/>
    <col min="11785" max="11785" width="3.7109375" style="284" customWidth="1"/>
    <col min="11786" max="12033" width="9.140625" style="284"/>
    <col min="12034" max="12034" width="13.7109375" style="284" customWidth="1"/>
    <col min="12035" max="12035" width="42.7109375" style="284" customWidth="1"/>
    <col min="12036" max="12037" width="8.7109375" style="284" customWidth="1"/>
    <col min="12038" max="12040" width="10.7109375" style="284" customWidth="1"/>
    <col min="12041" max="12041" width="3.7109375" style="284" customWidth="1"/>
    <col min="12042" max="12289" width="9.140625" style="284"/>
    <col min="12290" max="12290" width="13.7109375" style="284" customWidth="1"/>
    <col min="12291" max="12291" width="42.7109375" style="284" customWidth="1"/>
    <col min="12292" max="12293" width="8.7109375" style="284" customWidth="1"/>
    <col min="12294" max="12296" width="10.7109375" style="284" customWidth="1"/>
    <col min="12297" max="12297" width="3.7109375" style="284" customWidth="1"/>
    <col min="12298" max="12545" width="9.140625" style="284"/>
    <col min="12546" max="12546" width="13.7109375" style="284" customWidth="1"/>
    <col min="12547" max="12547" width="42.7109375" style="284" customWidth="1"/>
    <col min="12548" max="12549" width="8.7109375" style="284" customWidth="1"/>
    <col min="12550" max="12552" width="10.7109375" style="284" customWidth="1"/>
    <col min="12553" max="12553" width="3.7109375" style="284" customWidth="1"/>
    <col min="12554" max="12801" width="9.140625" style="284"/>
    <col min="12802" max="12802" width="13.7109375" style="284" customWidth="1"/>
    <col min="12803" max="12803" width="42.7109375" style="284" customWidth="1"/>
    <col min="12804" max="12805" width="8.7109375" style="284" customWidth="1"/>
    <col min="12806" max="12808" width="10.7109375" style="284" customWidth="1"/>
    <col min="12809" max="12809" width="3.7109375" style="284" customWidth="1"/>
    <col min="12810" max="13057" width="9.140625" style="284"/>
    <col min="13058" max="13058" width="13.7109375" style="284" customWidth="1"/>
    <col min="13059" max="13059" width="42.7109375" style="284" customWidth="1"/>
    <col min="13060" max="13061" width="8.7109375" style="284" customWidth="1"/>
    <col min="13062" max="13064" width="10.7109375" style="284" customWidth="1"/>
    <col min="13065" max="13065" width="3.7109375" style="284" customWidth="1"/>
    <col min="13066" max="13313" width="9.140625" style="284"/>
    <col min="13314" max="13314" width="13.7109375" style="284" customWidth="1"/>
    <col min="13315" max="13315" width="42.7109375" style="284" customWidth="1"/>
    <col min="13316" max="13317" width="8.7109375" style="284" customWidth="1"/>
    <col min="13318" max="13320" width="10.7109375" style="284" customWidth="1"/>
    <col min="13321" max="13321" width="3.7109375" style="284" customWidth="1"/>
    <col min="13322" max="13569" width="9.140625" style="284"/>
    <col min="13570" max="13570" width="13.7109375" style="284" customWidth="1"/>
    <col min="13571" max="13571" width="42.7109375" style="284" customWidth="1"/>
    <col min="13572" max="13573" width="8.7109375" style="284" customWidth="1"/>
    <col min="13574" max="13576" width="10.7109375" style="284" customWidth="1"/>
    <col min="13577" max="13577" width="3.7109375" style="284" customWidth="1"/>
    <col min="13578" max="13825" width="9.140625" style="284"/>
    <col min="13826" max="13826" width="13.7109375" style="284" customWidth="1"/>
    <col min="13827" max="13827" width="42.7109375" style="284" customWidth="1"/>
    <col min="13828" max="13829" width="8.7109375" style="284" customWidth="1"/>
    <col min="13830" max="13832" width="10.7109375" style="284" customWidth="1"/>
    <col min="13833" max="13833" width="3.7109375" style="284" customWidth="1"/>
    <col min="13834" max="14081" width="9.140625" style="284"/>
    <col min="14082" max="14082" width="13.7109375" style="284" customWidth="1"/>
    <col min="14083" max="14083" width="42.7109375" style="284" customWidth="1"/>
    <col min="14084" max="14085" width="8.7109375" style="284" customWidth="1"/>
    <col min="14086" max="14088" width="10.7109375" style="284" customWidth="1"/>
    <col min="14089" max="14089" width="3.7109375" style="284" customWidth="1"/>
    <col min="14090" max="14337" width="9.140625" style="284"/>
    <col min="14338" max="14338" width="13.7109375" style="284" customWidth="1"/>
    <col min="14339" max="14339" width="42.7109375" style="284" customWidth="1"/>
    <col min="14340" max="14341" width="8.7109375" style="284" customWidth="1"/>
    <col min="14342" max="14344" width="10.7109375" style="284" customWidth="1"/>
    <col min="14345" max="14345" width="3.7109375" style="284" customWidth="1"/>
    <col min="14346" max="14593" width="9.140625" style="284"/>
    <col min="14594" max="14594" width="13.7109375" style="284" customWidth="1"/>
    <col min="14595" max="14595" width="42.7109375" style="284" customWidth="1"/>
    <col min="14596" max="14597" width="8.7109375" style="284" customWidth="1"/>
    <col min="14598" max="14600" width="10.7109375" style="284" customWidth="1"/>
    <col min="14601" max="14601" width="3.7109375" style="284" customWidth="1"/>
    <col min="14602" max="14849" width="9.140625" style="284"/>
    <col min="14850" max="14850" width="13.7109375" style="284" customWidth="1"/>
    <col min="14851" max="14851" width="42.7109375" style="284" customWidth="1"/>
    <col min="14852" max="14853" width="8.7109375" style="284" customWidth="1"/>
    <col min="14854" max="14856" width="10.7109375" style="284" customWidth="1"/>
    <col min="14857" max="14857" width="3.7109375" style="284" customWidth="1"/>
    <col min="14858" max="15105" width="9.140625" style="284"/>
    <col min="15106" max="15106" width="13.7109375" style="284" customWidth="1"/>
    <col min="15107" max="15107" width="42.7109375" style="284" customWidth="1"/>
    <col min="15108" max="15109" width="8.7109375" style="284" customWidth="1"/>
    <col min="15110" max="15112" width="10.7109375" style="284" customWidth="1"/>
    <col min="15113" max="15113" width="3.7109375" style="284" customWidth="1"/>
    <col min="15114" max="15361" width="9.140625" style="284"/>
    <col min="15362" max="15362" width="13.7109375" style="284" customWidth="1"/>
    <col min="15363" max="15363" width="42.7109375" style="284" customWidth="1"/>
    <col min="15364" max="15365" width="8.7109375" style="284" customWidth="1"/>
    <col min="15366" max="15368" width="10.7109375" style="284" customWidth="1"/>
    <col min="15369" max="15369" width="3.7109375" style="284" customWidth="1"/>
    <col min="15370" max="15617" width="9.140625" style="284"/>
    <col min="15618" max="15618" width="13.7109375" style="284" customWidth="1"/>
    <col min="15619" max="15619" width="42.7109375" style="284" customWidth="1"/>
    <col min="15620" max="15621" width="8.7109375" style="284" customWidth="1"/>
    <col min="15622" max="15624" width="10.7109375" style="284" customWidth="1"/>
    <col min="15625" max="15625" width="3.7109375" style="284" customWidth="1"/>
    <col min="15626" max="15873" width="9.140625" style="284"/>
    <col min="15874" max="15874" width="13.7109375" style="284" customWidth="1"/>
    <col min="15875" max="15875" width="42.7109375" style="284" customWidth="1"/>
    <col min="15876" max="15877" width="8.7109375" style="284" customWidth="1"/>
    <col min="15878" max="15880" width="10.7109375" style="284" customWidth="1"/>
    <col min="15881" max="15881" width="3.7109375" style="284" customWidth="1"/>
    <col min="15882" max="16129" width="9.140625" style="284"/>
    <col min="16130" max="16130" width="13.7109375" style="284" customWidth="1"/>
    <col min="16131" max="16131" width="42.7109375" style="284" customWidth="1"/>
    <col min="16132" max="16133" width="8.7109375" style="284" customWidth="1"/>
    <col min="16134" max="16136" width="10.7109375" style="284" customWidth="1"/>
    <col min="16137" max="16137" width="3.7109375" style="284" customWidth="1"/>
    <col min="16138" max="16384" width="9.140625" style="284"/>
  </cols>
  <sheetData>
    <row r="1" spans="2:12" ht="15.75" thickBot="1" x14ac:dyDescent="0.3">
      <c r="C1" s="3"/>
      <c r="D1" s="4"/>
    </row>
    <row r="2" spans="2:12" ht="15" customHeight="1" x14ac:dyDescent="0.25">
      <c r="B2" s="376" t="s">
        <v>193</v>
      </c>
      <c r="C2" s="366" t="s">
        <v>297</v>
      </c>
      <c r="D2" s="378"/>
      <c r="E2" s="378"/>
      <c r="F2" s="379"/>
      <c r="L2" s="101"/>
    </row>
    <row r="3" spans="2:12" ht="15.75" customHeight="1" thickBot="1" x14ac:dyDescent="0.3">
      <c r="B3" s="377"/>
      <c r="C3" s="380"/>
      <c r="D3" s="381"/>
      <c r="E3" s="381"/>
      <c r="F3" s="382"/>
    </row>
    <row r="4" spans="2:12" x14ac:dyDescent="0.25">
      <c r="C4" s="380"/>
      <c r="D4" s="381"/>
      <c r="E4" s="381"/>
      <c r="F4" s="382"/>
    </row>
    <row r="5" spans="2:12" x14ac:dyDescent="0.25">
      <c r="C5" s="380"/>
      <c r="D5" s="381"/>
      <c r="E5" s="381"/>
      <c r="F5" s="382"/>
    </row>
    <row r="6" spans="2:12" x14ac:dyDescent="0.25">
      <c r="C6" s="380"/>
      <c r="D6" s="381"/>
      <c r="E6" s="381"/>
      <c r="F6" s="382"/>
    </row>
    <row r="7" spans="2:12" x14ac:dyDescent="0.25">
      <c r="C7" s="380"/>
      <c r="D7" s="381"/>
      <c r="E7" s="381"/>
      <c r="F7" s="382"/>
    </row>
    <row r="8" spans="2:12" x14ac:dyDescent="0.25">
      <c r="C8" s="380"/>
      <c r="D8" s="381"/>
      <c r="E8" s="381"/>
      <c r="F8" s="382"/>
    </row>
    <row r="9" spans="2:12" x14ac:dyDescent="0.25">
      <c r="C9" s="380"/>
      <c r="D9" s="381"/>
      <c r="E9" s="381"/>
      <c r="F9" s="382"/>
    </row>
    <row r="10" spans="2:12" x14ac:dyDescent="0.25">
      <c r="C10" s="380"/>
      <c r="D10" s="381"/>
      <c r="E10" s="381"/>
      <c r="F10" s="382"/>
    </row>
    <row r="11" spans="2:12" x14ac:dyDescent="0.25">
      <c r="C11" s="380"/>
      <c r="D11" s="381"/>
      <c r="E11" s="381"/>
      <c r="F11" s="382"/>
    </row>
    <row r="12" spans="2:12" x14ac:dyDescent="0.25">
      <c r="C12" s="380"/>
      <c r="D12" s="381"/>
      <c r="E12" s="381"/>
      <c r="F12" s="382"/>
    </row>
    <row r="13" spans="2:12" x14ac:dyDescent="0.25">
      <c r="C13" s="383"/>
      <c r="D13" s="384"/>
      <c r="E13" s="384"/>
      <c r="F13" s="385"/>
    </row>
    <row r="14" spans="2:12" ht="15.75" thickBot="1" x14ac:dyDescent="0.3"/>
    <row r="15" spans="2:12" s="8" customFormat="1" ht="13.5" thickBot="1" x14ac:dyDescent="0.25">
      <c r="B15" s="102"/>
      <c r="C15" s="8" t="s">
        <v>0</v>
      </c>
      <c r="D15" s="9"/>
      <c r="E15" s="10"/>
      <c r="F15" s="11" t="s">
        <v>1</v>
      </c>
      <c r="G15" s="12">
        <v>1</v>
      </c>
      <c r="H15" s="10"/>
    </row>
    <row r="16" spans="2:12" ht="15.75" thickBot="1" x14ac:dyDescent="0.3">
      <c r="C16" s="8"/>
      <c r="F16" s="11"/>
      <c r="G16" s="12"/>
    </row>
    <row r="17" spans="2:13" ht="15.75" thickBot="1" x14ac:dyDescent="0.3">
      <c r="C17" s="8"/>
      <c r="F17" s="11"/>
      <c r="G17" s="12"/>
    </row>
    <row r="18" spans="2:13" ht="15.75" thickBot="1" x14ac:dyDescent="0.3"/>
    <row r="19" spans="2:13" s="18" customFormat="1" ht="12.75" x14ac:dyDescent="0.2">
      <c r="B19" s="13" t="s">
        <v>2</v>
      </c>
      <c r="C19" s="14" t="s">
        <v>3</v>
      </c>
      <c r="D19" s="14" t="s">
        <v>4</v>
      </c>
      <c r="E19" s="15" t="s">
        <v>5</v>
      </c>
      <c r="F19" s="15" t="s">
        <v>6</v>
      </c>
      <c r="G19" s="15" t="s">
        <v>7</v>
      </c>
      <c r="H19" s="15" t="s">
        <v>8</v>
      </c>
    </row>
    <row r="20" spans="2:13" s="18" customFormat="1" ht="13.5" thickBot="1" x14ac:dyDescent="0.25">
      <c r="B20" s="19" t="s">
        <v>9</v>
      </c>
      <c r="C20" s="20"/>
      <c r="D20" s="20"/>
      <c r="E20" s="21"/>
      <c r="F20" s="21"/>
      <c r="G20" s="21"/>
      <c r="H20" s="21"/>
    </row>
    <row r="21" spans="2:13" s="18" customFormat="1" ht="13.5" thickBot="1" x14ac:dyDescent="0.25">
      <c r="B21" s="160"/>
      <c r="C21" s="25" t="s">
        <v>13</v>
      </c>
      <c r="D21" s="26"/>
      <c r="E21" s="27"/>
      <c r="F21" s="27"/>
      <c r="G21" s="27"/>
      <c r="H21" s="29"/>
    </row>
    <row r="22" spans="2:13" s="119" customFormat="1" x14ac:dyDescent="0.25">
      <c r="B22" s="149"/>
      <c r="C22" s="114"/>
      <c r="D22" s="115"/>
      <c r="E22" s="116"/>
      <c r="F22" s="116"/>
      <c r="G22" s="32"/>
      <c r="H22" s="33"/>
    </row>
    <row r="23" spans="2:13" s="119" customFormat="1" ht="51" x14ac:dyDescent="0.25">
      <c r="B23" s="224" t="str">
        <f>'ANAS 2015'!B24</f>
        <v>L.01.001.b</v>
      </c>
      <c r="C23" s="224" t="str">
        <f>'ANAS 2015'!C24</f>
        <v>NOLO DI AUTOCARRO PER LAVORO DIURNO
funzionante compreso conducente, carburante e lubrificante per prestazioni di lavoro diurno
Per ogni ora di lavoro.
DELLA PORTATA FINO DA QL 41 A 60QL</v>
      </c>
      <c r="D23" s="269" t="str">
        <f>'ANAS 2015'!D24</f>
        <v>h</v>
      </c>
      <c r="E23" s="258">
        <v>2</v>
      </c>
      <c r="F23" s="226">
        <f>'ANAS 2015'!E24</f>
        <v>75.648979999999995</v>
      </c>
      <c r="G23" s="267">
        <f>E23/$G$15</f>
        <v>2</v>
      </c>
      <c r="H23" s="268">
        <f>G23*F23</f>
        <v>151.29795999999999</v>
      </c>
      <c r="J23" s="45"/>
      <c r="K23" s="18"/>
      <c r="L23" s="161"/>
      <c r="M23" s="161"/>
    </row>
    <row r="24" spans="2:13" ht="15.75" thickBot="1" x14ac:dyDescent="0.3">
      <c r="B24" s="110"/>
      <c r="C24" s="50"/>
      <c r="D24" s="51"/>
      <c r="E24" s="52"/>
      <c r="F24" s="52"/>
      <c r="G24" s="52"/>
      <c r="H24" s="54"/>
    </row>
    <row r="25" spans="2:13" ht="15.75" thickBot="1" x14ac:dyDescent="0.3">
      <c r="B25" s="162"/>
      <c r="C25" s="56" t="s">
        <v>14</v>
      </c>
      <c r="D25" s="57"/>
      <c r="E25" s="58"/>
      <c r="F25" s="58"/>
      <c r="G25" s="60" t="s">
        <v>15</v>
      </c>
      <c r="H25" s="12">
        <f>SUM(H22:H24)</f>
        <v>151.29795999999999</v>
      </c>
    </row>
    <row r="26" spans="2:13" ht="15.75" thickBot="1" x14ac:dyDescent="0.3">
      <c r="B26" s="162"/>
      <c r="C26" s="50"/>
      <c r="D26" s="61"/>
      <c r="E26" s="62"/>
      <c r="F26" s="62"/>
      <c r="G26" s="62"/>
      <c r="H26" s="64"/>
    </row>
    <row r="27" spans="2:13" x14ac:dyDescent="0.25">
      <c r="B27" s="261"/>
      <c r="C27" s="171" t="s">
        <v>16</v>
      </c>
      <c r="D27" s="61"/>
      <c r="E27" s="62"/>
      <c r="F27" s="62"/>
      <c r="G27" s="62"/>
      <c r="H27" s="64"/>
    </row>
    <row r="28" spans="2:13" x14ac:dyDescent="0.25">
      <c r="B28" s="262"/>
      <c r="C28" s="263"/>
      <c r="D28" s="84"/>
      <c r="E28" s="32"/>
      <c r="F28" s="32"/>
      <c r="G28" s="32"/>
      <c r="H28" s="33"/>
    </row>
    <row r="29" spans="2:13" x14ac:dyDescent="0.25">
      <c r="B29" s="264"/>
      <c r="C29" s="228" t="s">
        <v>307</v>
      </c>
      <c r="D29" s="244"/>
      <c r="E29" s="245"/>
      <c r="F29" s="245"/>
      <c r="G29" s="245"/>
      <c r="H29" s="265"/>
    </row>
    <row r="30" spans="2:13" x14ac:dyDescent="0.25">
      <c r="B30" s="224" t="str">
        <f>'ANAS 2015'!B23</f>
        <v>CE.1.05</v>
      </c>
      <c r="C30" s="266" t="str">
        <f>'ANAS 2015'!C23</f>
        <v>Guardiania (turni 8 ore)</v>
      </c>
      <c r="D30" s="244" t="str">
        <f>'ANAS 2015'!D23</f>
        <v>h</v>
      </c>
      <c r="E30" s="245">
        <f>2*1</f>
        <v>2</v>
      </c>
      <c r="F30" s="245">
        <f>'ANAS 2015'!E23</f>
        <v>23.480270000000001</v>
      </c>
      <c r="G30" s="267">
        <f>E30/$G$15</f>
        <v>2</v>
      </c>
      <c r="H30" s="268">
        <f>G30*F30</f>
        <v>46.960540000000002</v>
      </c>
    </row>
    <row r="31" spans="2:13" x14ac:dyDescent="0.25">
      <c r="B31" s="232"/>
      <c r="C31" s="266"/>
      <c r="D31" s="239"/>
      <c r="E31" s="240"/>
      <c r="F31" s="245"/>
      <c r="G31" s="267"/>
      <c r="H31" s="268"/>
    </row>
    <row r="32" spans="2:13" x14ac:dyDescent="0.25">
      <c r="B32" s="232"/>
      <c r="C32" s="229" t="s">
        <v>304</v>
      </c>
      <c r="D32" s="239"/>
      <c r="E32" s="240"/>
      <c r="F32" s="240"/>
      <c r="G32" s="240"/>
      <c r="H32" s="268"/>
    </row>
    <row r="33" spans="2:10" x14ac:dyDescent="0.25">
      <c r="B33" s="224" t="str">
        <f>'ANAS 2015'!B23</f>
        <v>CE.1.05</v>
      </c>
      <c r="C33" s="266" t="str">
        <f>'ANAS 2015'!C23</f>
        <v>Guardiania (turni 8 ore)</v>
      </c>
      <c r="D33" s="239" t="str">
        <f>'ANAS 2015'!D23</f>
        <v>h</v>
      </c>
      <c r="E33" s="240">
        <f>2*1</f>
        <v>2</v>
      </c>
      <c r="F33" s="245">
        <f>'ANAS 2015'!E23</f>
        <v>23.480270000000001</v>
      </c>
      <c r="G33" s="267">
        <f>E33/$G$15</f>
        <v>2</v>
      </c>
      <c r="H33" s="268">
        <f>G33*F33</f>
        <v>46.960540000000002</v>
      </c>
    </row>
    <row r="34" spans="2:10" ht="15.75" thickBot="1" x14ac:dyDescent="0.3">
      <c r="B34" s="224"/>
      <c r="C34" s="266"/>
      <c r="D34" s="239"/>
      <c r="E34" s="240"/>
      <c r="F34" s="245"/>
      <c r="G34" s="267"/>
      <c r="H34" s="268"/>
    </row>
    <row r="35" spans="2:10" ht="15.75" thickBot="1" x14ac:dyDescent="0.3">
      <c r="B35" s="162"/>
      <c r="C35" s="56" t="s">
        <v>17</v>
      </c>
      <c r="D35" s="57"/>
      <c r="E35" s="58"/>
      <c r="F35" s="58"/>
      <c r="G35" s="60" t="s">
        <v>15</v>
      </c>
      <c r="H35" s="12">
        <f>SUM(H29:H34)</f>
        <v>93.921080000000003</v>
      </c>
    </row>
    <row r="36" spans="2:10" ht="15.75" thickBot="1" x14ac:dyDescent="0.3">
      <c r="B36" s="162"/>
      <c r="C36" s="50"/>
      <c r="D36" s="61"/>
      <c r="E36" s="62"/>
      <c r="F36" s="62"/>
      <c r="G36" s="62"/>
      <c r="H36" s="64"/>
    </row>
    <row r="37" spans="2:10" ht="15.75" thickBot="1" x14ac:dyDescent="0.3">
      <c r="B37" s="163"/>
      <c r="C37" s="25" t="s">
        <v>18</v>
      </c>
      <c r="D37" s="61"/>
      <c r="E37" s="62"/>
      <c r="F37" s="62"/>
      <c r="G37" s="165"/>
      <c r="H37" s="64"/>
    </row>
    <row r="38" spans="2:10" x14ac:dyDescent="0.25">
      <c r="B38" s="149"/>
      <c r="C38" s="166"/>
      <c r="D38" s="84"/>
      <c r="E38" s="32"/>
      <c r="F38" s="32"/>
      <c r="G38" s="167">
        <f>E38/$G$15</f>
        <v>0</v>
      </c>
      <c r="H38" s="33">
        <f>G38*F38</f>
        <v>0</v>
      </c>
      <c r="J38" s="45"/>
    </row>
    <row r="39" spans="2:10" x14ac:dyDescent="0.25">
      <c r="B39" s="100"/>
      <c r="C39" s="46"/>
      <c r="D39" s="78"/>
      <c r="E39" s="47"/>
      <c r="F39" s="47"/>
      <c r="G39" s="43"/>
      <c r="H39" s="44"/>
      <c r="J39" s="45"/>
    </row>
    <row r="40" spans="2:10" x14ac:dyDescent="0.25">
      <c r="B40" s="100"/>
      <c r="C40" s="46"/>
      <c r="D40" s="78"/>
      <c r="E40" s="47"/>
      <c r="F40" s="47"/>
      <c r="G40" s="43"/>
      <c r="H40" s="44"/>
      <c r="J40" s="45"/>
    </row>
    <row r="41" spans="2:10" x14ac:dyDescent="0.25">
      <c r="B41" s="100"/>
      <c r="C41" s="46"/>
      <c r="D41" s="78"/>
      <c r="E41" s="47"/>
      <c r="F41" s="47"/>
      <c r="G41" s="43"/>
      <c r="H41" s="44"/>
      <c r="J41" s="45"/>
    </row>
    <row r="42" spans="2:10" x14ac:dyDescent="0.25">
      <c r="B42" s="100"/>
      <c r="C42" s="46"/>
      <c r="D42" s="78"/>
      <c r="E42" s="47"/>
      <c r="F42" s="47"/>
      <c r="G42" s="43"/>
      <c r="H42" s="44"/>
      <c r="J42" s="45"/>
    </row>
    <row r="43" spans="2:10" x14ac:dyDescent="0.25">
      <c r="B43" s="100"/>
      <c r="C43" s="46"/>
      <c r="D43" s="78"/>
      <c r="E43" s="47"/>
      <c r="F43" s="47"/>
      <c r="G43" s="43"/>
      <c r="H43" s="44"/>
      <c r="J43" s="45"/>
    </row>
    <row r="44" spans="2:10" x14ac:dyDescent="0.25">
      <c r="B44" s="100"/>
      <c r="C44" s="46"/>
      <c r="D44" s="78"/>
      <c r="E44" s="47"/>
      <c r="F44" s="47"/>
      <c r="G44" s="43"/>
      <c r="H44" s="44"/>
      <c r="J44" s="45"/>
    </row>
    <row r="45" spans="2:10" x14ac:dyDescent="0.25">
      <c r="B45" s="100"/>
      <c r="C45" s="46"/>
      <c r="D45" s="78"/>
      <c r="E45" s="47"/>
      <c r="F45" s="47"/>
      <c r="G45" s="43"/>
      <c r="H45" s="44"/>
      <c r="J45" s="45"/>
    </row>
    <row r="46" spans="2:10" x14ac:dyDescent="0.25">
      <c r="B46" s="100"/>
      <c r="C46" s="46"/>
      <c r="D46" s="78"/>
      <c r="E46" s="47"/>
      <c r="F46" s="47"/>
      <c r="G46" s="43"/>
      <c r="H46" s="44"/>
      <c r="J46" s="45"/>
    </row>
    <row r="47" spans="2:10" x14ac:dyDescent="0.25">
      <c r="B47" s="100"/>
      <c r="C47" s="46"/>
      <c r="D47" s="78"/>
      <c r="E47" s="47"/>
      <c r="F47" s="47"/>
      <c r="G47" s="43"/>
      <c r="H47" s="44"/>
      <c r="J47" s="45"/>
    </row>
    <row r="48" spans="2:10" x14ac:dyDescent="0.25">
      <c r="B48" s="100"/>
      <c r="C48" s="46"/>
      <c r="D48" s="78"/>
      <c r="E48" s="47"/>
      <c r="F48" s="47"/>
      <c r="G48" s="43"/>
      <c r="H48" s="44"/>
      <c r="J48" s="45"/>
    </row>
    <row r="49" spans="2:10" ht="15.75" thickBot="1" x14ac:dyDescent="0.3">
      <c r="B49" s="100"/>
      <c r="C49" s="46"/>
      <c r="D49" s="78"/>
      <c r="E49" s="47"/>
      <c r="F49" s="47"/>
      <c r="G49" s="43"/>
      <c r="H49" s="44"/>
      <c r="J49" s="45"/>
    </row>
    <row r="50" spans="2:10" ht="15.75" thickBot="1" x14ac:dyDescent="0.3">
      <c r="B50" s="163"/>
      <c r="C50" s="25" t="s">
        <v>310</v>
      </c>
      <c r="D50" s="78"/>
      <c r="E50" s="47"/>
      <c r="F50" s="47"/>
      <c r="G50" s="43"/>
      <c r="H50" s="44"/>
      <c r="J50" s="45"/>
    </row>
    <row r="51" spans="2:10" ht="51" x14ac:dyDescent="0.25">
      <c r="B51" s="100"/>
      <c r="C51" s="224" t="s">
        <v>311</v>
      </c>
      <c r="D51" s="78"/>
      <c r="E51" s="47"/>
      <c r="F51" s="47"/>
      <c r="G51" s="43"/>
      <c r="H51" s="44"/>
      <c r="J51" s="45"/>
    </row>
    <row r="52" spans="2:10" ht="15.75" thickBot="1" x14ac:dyDescent="0.3">
      <c r="B52" s="110"/>
      <c r="C52" s="168"/>
      <c r="D52" s="79"/>
      <c r="E52" s="80"/>
      <c r="F52" s="80"/>
      <c r="G52" s="80"/>
      <c r="H52" s="82"/>
    </row>
    <row r="53" spans="2:10" ht="15.75" thickBot="1" x14ac:dyDescent="0.3">
      <c r="B53" s="162"/>
      <c r="C53" s="56" t="s">
        <v>22</v>
      </c>
      <c r="D53" s="57"/>
      <c r="E53" s="58"/>
      <c r="F53" s="58"/>
      <c r="G53" s="60" t="s">
        <v>15</v>
      </c>
      <c r="H53" s="12">
        <f>SUM(H38:H52)</f>
        <v>0</v>
      </c>
    </row>
    <row r="54" spans="2:10" ht="15.75" thickBot="1" x14ac:dyDescent="0.3">
      <c r="B54" s="169"/>
      <c r="C54" s="87"/>
      <c r="D54" s="88"/>
      <c r="E54" s="89"/>
      <c r="F54" s="89"/>
      <c r="G54" s="90"/>
      <c r="H54" s="90"/>
    </row>
    <row r="55" spans="2:10" ht="15.75" thickBot="1" x14ac:dyDescent="0.3">
      <c r="B55" s="169"/>
      <c r="C55" s="293"/>
      <c r="D55" s="91"/>
      <c r="E55" s="91"/>
      <c r="F55" s="91" t="s">
        <v>23</v>
      </c>
      <c r="G55" s="92" t="s">
        <v>15</v>
      </c>
      <c r="H55" s="12">
        <f>H53+H35+H25</f>
        <v>245.21904000000001</v>
      </c>
    </row>
    <row r="56" spans="2:10" x14ac:dyDescent="0.25">
      <c r="B56" s="169"/>
    </row>
  </sheetData>
  <mergeCells count="2">
    <mergeCell ref="B2:B3"/>
    <mergeCell ref="C2:F13"/>
  </mergeCells>
  <pageMargins left="0.7" right="0.7" top="0.75" bottom="0.75" header="0.3" footer="0.3"/>
  <pageSetup paperSize="9" scale="58" orientation="portrait" r:id="rId1"/>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79998168889431442"/>
  </sheetPr>
  <dimension ref="B1:O61"/>
  <sheetViews>
    <sheetView view="pageBreakPreview" topLeftCell="A40" zoomScale="70" zoomScaleNormal="85" zoomScaleSheetLayoutView="70" workbookViewId="0">
      <selection activeCell="C43" sqref="C43"/>
    </sheetView>
  </sheetViews>
  <sheetFormatPr defaultRowHeight="15" x14ac:dyDescent="0.25"/>
  <cols>
    <col min="1" max="1" width="3.7109375" style="289" customWidth="1"/>
    <col min="2" max="2" width="15.7109375" style="2" customWidth="1"/>
    <col min="3" max="3" width="80.7109375" style="289" customWidth="1"/>
    <col min="4" max="4" width="8.7109375" style="6" customWidth="1"/>
    <col min="5" max="5" width="8.7109375" style="5" customWidth="1"/>
    <col min="6" max="9" width="10.7109375" style="5" customWidth="1"/>
    <col min="10" max="10" width="13.140625" style="5" customWidth="1"/>
    <col min="11" max="11" width="3.7109375" style="289" customWidth="1"/>
    <col min="12" max="12" width="9.5703125" style="289" bestFit="1" customWidth="1"/>
    <col min="13" max="14" width="9.140625" style="289"/>
    <col min="15" max="15" width="16.7109375" style="289" customWidth="1"/>
    <col min="16" max="238" width="9.140625" style="289"/>
    <col min="239" max="239" width="13.7109375" style="289" customWidth="1"/>
    <col min="240" max="240" width="42.7109375" style="289" bestFit="1" customWidth="1"/>
    <col min="241" max="242" width="8.7109375" style="289" customWidth="1"/>
    <col min="243" max="247" width="10.7109375" style="289" customWidth="1"/>
    <col min="248" max="248" width="3.7109375" style="289" customWidth="1"/>
    <col min="249" max="249" width="9.5703125" style="289" bestFit="1" customWidth="1"/>
    <col min="250" max="494" width="9.140625" style="289"/>
    <col min="495" max="495" width="13.7109375" style="289" customWidth="1"/>
    <col min="496" max="496" width="42.7109375" style="289" bestFit="1" customWidth="1"/>
    <col min="497" max="498" width="8.7109375" style="289" customWidth="1"/>
    <col min="499" max="503" width="10.7109375" style="289" customWidth="1"/>
    <col min="504" max="504" width="3.7109375" style="289" customWidth="1"/>
    <col min="505" max="505" width="9.5703125" style="289" bestFit="1" customWidth="1"/>
    <col min="506" max="750" width="9.140625" style="289"/>
    <col min="751" max="751" width="13.7109375" style="289" customWidth="1"/>
    <col min="752" max="752" width="42.7109375" style="289" bestFit="1" customWidth="1"/>
    <col min="753" max="754" width="8.7109375" style="289" customWidth="1"/>
    <col min="755" max="759" width="10.7109375" style="289" customWidth="1"/>
    <col min="760" max="760" width="3.7109375" style="289" customWidth="1"/>
    <col min="761" max="761" width="9.5703125" style="289" bestFit="1" customWidth="1"/>
    <col min="762" max="1006" width="9.140625" style="289"/>
    <col min="1007" max="1007" width="13.7109375" style="289" customWidth="1"/>
    <col min="1008" max="1008" width="42.7109375" style="289" bestFit="1" customWidth="1"/>
    <col min="1009" max="1010" width="8.7109375" style="289" customWidth="1"/>
    <col min="1011" max="1015" width="10.7109375" style="289" customWidth="1"/>
    <col min="1016" max="1016" width="3.7109375" style="289" customWidth="1"/>
    <col min="1017" max="1017" width="9.5703125" style="289" bestFit="1" customWidth="1"/>
    <col min="1018" max="1262" width="9.140625" style="289"/>
    <col min="1263" max="1263" width="13.7109375" style="289" customWidth="1"/>
    <col min="1264" max="1264" width="42.7109375" style="289" bestFit="1" customWidth="1"/>
    <col min="1265" max="1266" width="8.7109375" style="289" customWidth="1"/>
    <col min="1267" max="1271" width="10.7109375" style="289" customWidth="1"/>
    <col min="1272" max="1272" width="3.7109375" style="289" customWidth="1"/>
    <col min="1273" max="1273" width="9.5703125" style="289" bestFit="1" customWidth="1"/>
    <col min="1274" max="1518" width="9.140625" style="289"/>
    <col min="1519" max="1519" width="13.7109375" style="289" customWidth="1"/>
    <col min="1520" max="1520" width="42.7109375" style="289" bestFit="1" customWidth="1"/>
    <col min="1521" max="1522" width="8.7109375" style="289" customWidth="1"/>
    <col min="1523" max="1527" width="10.7109375" style="289" customWidth="1"/>
    <col min="1528" max="1528" width="3.7109375" style="289" customWidth="1"/>
    <col min="1529" max="1529" width="9.5703125" style="289" bestFit="1" customWidth="1"/>
    <col min="1530" max="1774" width="9.140625" style="289"/>
    <col min="1775" max="1775" width="13.7109375" style="289" customWidth="1"/>
    <col min="1776" max="1776" width="42.7109375" style="289" bestFit="1" customWidth="1"/>
    <col min="1777" max="1778" width="8.7109375" style="289" customWidth="1"/>
    <col min="1779" max="1783" width="10.7109375" style="289" customWidth="1"/>
    <col min="1784" max="1784" width="3.7109375" style="289" customWidth="1"/>
    <col min="1785" max="1785" width="9.5703125" style="289" bestFit="1" customWidth="1"/>
    <col min="1786" max="2030" width="9.140625" style="289"/>
    <col min="2031" max="2031" width="13.7109375" style="289" customWidth="1"/>
    <col min="2032" max="2032" width="42.7109375" style="289" bestFit="1" customWidth="1"/>
    <col min="2033" max="2034" width="8.7109375" style="289" customWidth="1"/>
    <col min="2035" max="2039" width="10.7109375" style="289" customWidth="1"/>
    <col min="2040" max="2040" width="3.7109375" style="289" customWidth="1"/>
    <col min="2041" max="2041" width="9.5703125" style="289" bestFit="1" customWidth="1"/>
    <col min="2042" max="2286" width="9.140625" style="289"/>
    <col min="2287" max="2287" width="13.7109375" style="289" customWidth="1"/>
    <col min="2288" max="2288" width="42.7109375" style="289" bestFit="1" customWidth="1"/>
    <col min="2289" max="2290" width="8.7109375" style="289" customWidth="1"/>
    <col min="2291" max="2295" width="10.7109375" style="289" customWidth="1"/>
    <col min="2296" max="2296" width="3.7109375" style="289" customWidth="1"/>
    <col min="2297" max="2297" width="9.5703125" style="289" bestFit="1" customWidth="1"/>
    <col min="2298" max="2542" width="9.140625" style="289"/>
    <col min="2543" max="2543" width="13.7109375" style="289" customWidth="1"/>
    <col min="2544" max="2544" width="42.7109375" style="289" bestFit="1" customWidth="1"/>
    <col min="2545" max="2546" width="8.7109375" style="289" customWidth="1"/>
    <col min="2547" max="2551" width="10.7109375" style="289" customWidth="1"/>
    <col min="2552" max="2552" width="3.7109375" style="289" customWidth="1"/>
    <col min="2553" max="2553" width="9.5703125" style="289" bestFit="1" customWidth="1"/>
    <col min="2554" max="2798" width="9.140625" style="289"/>
    <col min="2799" max="2799" width="13.7109375" style="289" customWidth="1"/>
    <col min="2800" max="2800" width="42.7109375" style="289" bestFit="1" customWidth="1"/>
    <col min="2801" max="2802" width="8.7109375" style="289" customWidth="1"/>
    <col min="2803" max="2807" width="10.7109375" style="289" customWidth="1"/>
    <col min="2808" max="2808" width="3.7109375" style="289" customWidth="1"/>
    <col min="2809" max="2809" width="9.5703125" style="289" bestFit="1" customWidth="1"/>
    <col min="2810" max="3054" width="9.140625" style="289"/>
    <col min="3055" max="3055" width="13.7109375" style="289" customWidth="1"/>
    <col min="3056" max="3056" width="42.7109375" style="289" bestFit="1" customWidth="1"/>
    <col min="3057" max="3058" width="8.7109375" style="289" customWidth="1"/>
    <col min="3059" max="3063" width="10.7109375" style="289" customWidth="1"/>
    <col min="3064" max="3064" width="3.7109375" style="289" customWidth="1"/>
    <col min="3065" max="3065" width="9.5703125" style="289" bestFit="1" customWidth="1"/>
    <col min="3066" max="3310" width="9.140625" style="289"/>
    <col min="3311" max="3311" width="13.7109375" style="289" customWidth="1"/>
    <col min="3312" max="3312" width="42.7109375" style="289" bestFit="1" customWidth="1"/>
    <col min="3313" max="3314" width="8.7109375" style="289" customWidth="1"/>
    <col min="3315" max="3319" width="10.7109375" style="289" customWidth="1"/>
    <col min="3320" max="3320" width="3.7109375" style="289" customWidth="1"/>
    <col min="3321" max="3321" width="9.5703125" style="289" bestFit="1" customWidth="1"/>
    <col min="3322" max="3566" width="9.140625" style="289"/>
    <col min="3567" max="3567" width="13.7109375" style="289" customWidth="1"/>
    <col min="3568" max="3568" width="42.7109375" style="289" bestFit="1" customWidth="1"/>
    <col min="3569" max="3570" width="8.7109375" style="289" customWidth="1"/>
    <col min="3571" max="3575" width="10.7109375" style="289" customWidth="1"/>
    <col min="3576" max="3576" width="3.7109375" style="289" customWidth="1"/>
    <col min="3577" max="3577" width="9.5703125" style="289" bestFit="1" customWidth="1"/>
    <col min="3578" max="3822" width="9.140625" style="289"/>
    <col min="3823" max="3823" width="13.7109375" style="289" customWidth="1"/>
    <col min="3824" max="3824" width="42.7109375" style="289" bestFit="1" customWidth="1"/>
    <col min="3825" max="3826" width="8.7109375" style="289" customWidth="1"/>
    <col min="3827" max="3831" width="10.7109375" style="289" customWidth="1"/>
    <col min="3832" max="3832" width="3.7109375" style="289" customWidth="1"/>
    <col min="3833" max="3833" width="9.5703125" style="289" bestFit="1" customWidth="1"/>
    <col min="3834" max="4078" width="9.140625" style="289"/>
    <col min="4079" max="4079" width="13.7109375" style="289" customWidth="1"/>
    <col min="4080" max="4080" width="42.7109375" style="289" bestFit="1" customWidth="1"/>
    <col min="4081" max="4082" width="8.7109375" style="289" customWidth="1"/>
    <col min="4083" max="4087" width="10.7109375" style="289" customWidth="1"/>
    <col min="4088" max="4088" width="3.7109375" style="289" customWidth="1"/>
    <col min="4089" max="4089" width="9.5703125" style="289" bestFit="1" customWidth="1"/>
    <col min="4090" max="4334" width="9.140625" style="289"/>
    <col min="4335" max="4335" width="13.7109375" style="289" customWidth="1"/>
    <col min="4336" max="4336" width="42.7109375" style="289" bestFit="1" customWidth="1"/>
    <col min="4337" max="4338" width="8.7109375" style="289" customWidth="1"/>
    <col min="4339" max="4343" width="10.7109375" style="289" customWidth="1"/>
    <col min="4344" max="4344" width="3.7109375" style="289" customWidth="1"/>
    <col min="4345" max="4345" width="9.5703125" style="289" bestFit="1" customWidth="1"/>
    <col min="4346" max="4590" width="9.140625" style="289"/>
    <col min="4591" max="4591" width="13.7109375" style="289" customWidth="1"/>
    <col min="4592" max="4592" width="42.7109375" style="289" bestFit="1" customWidth="1"/>
    <col min="4593" max="4594" width="8.7109375" style="289" customWidth="1"/>
    <col min="4595" max="4599" width="10.7109375" style="289" customWidth="1"/>
    <col min="4600" max="4600" width="3.7109375" style="289" customWidth="1"/>
    <col min="4601" max="4601" width="9.5703125" style="289" bestFit="1" customWidth="1"/>
    <col min="4602" max="4846" width="9.140625" style="289"/>
    <col min="4847" max="4847" width="13.7109375" style="289" customWidth="1"/>
    <col min="4848" max="4848" width="42.7109375" style="289" bestFit="1" customWidth="1"/>
    <col min="4849" max="4850" width="8.7109375" style="289" customWidth="1"/>
    <col min="4851" max="4855" width="10.7109375" style="289" customWidth="1"/>
    <col min="4856" max="4856" width="3.7109375" style="289" customWidth="1"/>
    <col min="4857" max="4857" width="9.5703125" style="289" bestFit="1" customWidth="1"/>
    <col min="4858" max="5102" width="9.140625" style="289"/>
    <col min="5103" max="5103" width="13.7109375" style="289" customWidth="1"/>
    <col min="5104" max="5104" width="42.7109375" style="289" bestFit="1" customWidth="1"/>
    <col min="5105" max="5106" width="8.7109375" style="289" customWidth="1"/>
    <col min="5107" max="5111" width="10.7109375" style="289" customWidth="1"/>
    <col min="5112" max="5112" width="3.7109375" style="289" customWidth="1"/>
    <col min="5113" max="5113" width="9.5703125" style="289" bestFit="1" customWidth="1"/>
    <col min="5114" max="5358" width="9.140625" style="289"/>
    <col min="5359" max="5359" width="13.7109375" style="289" customWidth="1"/>
    <col min="5360" max="5360" width="42.7109375" style="289" bestFit="1" customWidth="1"/>
    <col min="5361" max="5362" width="8.7109375" style="289" customWidth="1"/>
    <col min="5363" max="5367" width="10.7109375" style="289" customWidth="1"/>
    <col min="5368" max="5368" width="3.7109375" style="289" customWidth="1"/>
    <col min="5369" max="5369" width="9.5703125" style="289" bestFit="1" customWidth="1"/>
    <col min="5370" max="5614" width="9.140625" style="289"/>
    <col min="5615" max="5615" width="13.7109375" style="289" customWidth="1"/>
    <col min="5616" max="5616" width="42.7109375" style="289" bestFit="1" customWidth="1"/>
    <col min="5617" max="5618" width="8.7109375" style="289" customWidth="1"/>
    <col min="5619" max="5623" width="10.7109375" style="289" customWidth="1"/>
    <col min="5624" max="5624" width="3.7109375" style="289" customWidth="1"/>
    <col min="5625" max="5625" width="9.5703125" style="289" bestFit="1" customWidth="1"/>
    <col min="5626" max="5870" width="9.140625" style="289"/>
    <col min="5871" max="5871" width="13.7109375" style="289" customWidth="1"/>
    <col min="5872" max="5872" width="42.7109375" style="289" bestFit="1" customWidth="1"/>
    <col min="5873" max="5874" width="8.7109375" style="289" customWidth="1"/>
    <col min="5875" max="5879" width="10.7109375" style="289" customWidth="1"/>
    <col min="5880" max="5880" width="3.7109375" style="289" customWidth="1"/>
    <col min="5881" max="5881" width="9.5703125" style="289" bestFit="1" customWidth="1"/>
    <col min="5882" max="6126" width="9.140625" style="289"/>
    <col min="6127" max="6127" width="13.7109375" style="289" customWidth="1"/>
    <col min="6128" max="6128" width="42.7109375" style="289" bestFit="1" customWidth="1"/>
    <col min="6129" max="6130" width="8.7109375" style="289" customWidth="1"/>
    <col min="6131" max="6135" width="10.7109375" style="289" customWidth="1"/>
    <col min="6136" max="6136" width="3.7109375" style="289" customWidth="1"/>
    <col min="6137" max="6137" width="9.5703125" style="289" bestFit="1" customWidth="1"/>
    <col min="6138" max="6382" width="9.140625" style="289"/>
    <col min="6383" max="6383" width="13.7109375" style="289" customWidth="1"/>
    <col min="6384" max="6384" width="42.7109375" style="289" bestFit="1" customWidth="1"/>
    <col min="6385" max="6386" width="8.7109375" style="289" customWidth="1"/>
    <col min="6387" max="6391" width="10.7109375" style="289" customWidth="1"/>
    <col min="6392" max="6392" width="3.7109375" style="289" customWidth="1"/>
    <col min="6393" max="6393" width="9.5703125" style="289" bestFit="1" customWidth="1"/>
    <col min="6394" max="6638" width="9.140625" style="289"/>
    <col min="6639" max="6639" width="13.7109375" style="289" customWidth="1"/>
    <col min="6640" max="6640" width="42.7109375" style="289" bestFit="1" customWidth="1"/>
    <col min="6641" max="6642" width="8.7109375" style="289" customWidth="1"/>
    <col min="6643" max="6647" width="10.7109375" style="289" customWidth="1"/>
    <col min="6648" max="6648" width="3.7109375" style="289" customWidth="1"/>
    <col min="6649" max="6649" width="9.5703125" style="289" bestFit="1" customWidth="1"/>
    <col min="6650" max="6894" width="9.140625" style="289"/>
    <col min="6895" max="6895" width="13.7109375" style="289" customWidth="1"/>
    <col min="6896" max="6896" width="42.7109375" style="289" bestFit="1" customWidth="1"/>
    <col min="6897" max="6898" width="8.7109375" style="289" customWidth="1"/>
    <col min="6899" max="6903" width="10.7109375" style="289" customWidth="1"/>
    <col min="6904" max="6904" width="3.7109375" style="289" customWidth="1"/>
    <col min="6905" max="6905" width="9.5703125" style="289" bestFit="1" customWidth="1"/>
    <col min="6906" max="7150" width="9.140625" style="289"/>
    <col min="7151" max="7151" width="13.7109375" style="289" customWidth="1"/>
    <col min="7152" max="7152" width="42.7109375" style="289" bestFit="1" customWidth="1"/>
    <col min="7153" max="7154" width="8.7109375" style="289" customWidth="1"/>
    <col min="7155" max="7159" width="10.7109375" style="289" customWidth="1"/>
    <col min="7160" max="7160" width="3.7109375" style="289" customWidth="1"/>
    <col min="7161" max="7161" width="9.5703125" style="289" bestFit="1" customWidth="1"/>
    <col min="7162" max="7406" width="9.140625" style="289"/>
    <col min="7407" max="7407" width="13.7109375" style="289" customWidth="1"/>
    <col min="7408" max="7408" width="42.7109375" style="289" bestFit="1" customWidth="1"/>
    <col min="7409" max="7410" width="8.7109375" style="289" customWidth="1"/>
    <col min="7411" max="7415" width="10.7109375" style="289" customWidth="1"/>
    <col min="7416" max="7416" width="3.7109375" style="289" customWidth="1"/>
    <col min="7417" max="7417" width="9.5703125" style="289" bestFit="1" customWidth="1"/>
    <col min="7418" max="7662" width="9.140625" style="289"/>
    <col min="7663" max="7663" width="13.7109375" style="289" customWidth="1"/>
    <col min="7664" max="7664" width="42.7109375" style="289" bestFit="1" customWidth="1"/>
    <col min="7665" max="7666" width="8.7109375" style="289" customWidth="1"/>
    <col min="7667" max="7671" width="10.7109375" style="289" customWidth="1"/>
    <col min="7672" max="7672" width="3.7109375" style="289" customWidth="1"/>
    <col min="7673" max="7673" width="9.5703125" style="289" bestFit="1" customWidth="1"/>
    <col min="7674" max="7918" width="9.140625" style="289"/>
    <col min="7919" max="7919" width="13.7109375" style="289" customWidth="1"/>
    <col min="7920" max="7920" width="42.7109375" style="289" bestFit="1" customWidth="1"/>
    <col min="7921" max="7922" width="8.7109375" style="289" customWidth="1"/>
    <col min="7923" max="7927" width="10.7109375" style="289" customWidth="1"/>
    <col min="7928" max="7928" width="3.7109375" style="289" customWidth="1"/>
    <col min="7929" max="7929" width="9.5703125" style="289" bestFit="1" customWidth="1"/>
    <col min="7930" max="8174" width="9.140625" style="289"/>
    <col min="8175" max="8175" width="13.7109375" style="289" customWidth="1"/>
    <col min="8176" max="8176" width="42.7109375" style="289" bestFit="1" customWidth="1"/>
    <col min="8177" max="8178" width="8.7109375" style="289" customWidth="1"/>
    <col min="8179" max="8183" width="10.7109375" style="289" customWidth="1"/>
    <col min="8184" max="8184" width="3.7109375" style="289" customWidth="1"/>
    <col min="8185" max="8185" width="9.5703125" style="289" bestFit="1" customWidth="1"/>
    <col min="8186" max="8430" width="9.140625" style="289"/>
    <col min="8431" max="8431" width="13.7109375" style="289" customWidth="1"/>
    <col min="8432" max="8432" width="42.7109375" style="289" bestFit="1" customWidth="1"/>
    <col min="8433" max="8434" width="8.7109375" style="289" customWidth="1"/>
    <col min="8435" max="8439" width="10.7109375" style="289" customWidth="1"/>
    <col min="8440" max="8440" width="3.7109375" style="289" customWidth="1"/>
    <col min="8441" max="8441" width="9.5703125" style="289" bestFit="1" customWidth="1"/>
    <col min="8442" max="8686" width="9.140625" style="289"/>
    <col min="8687" max="8687" width="13.7109375" style="289" customWidth="1"/>
    <col min="8688" max="8688" width="42.7109375" style="289" bestFit="1" customWidth="1"/>
    <col min="8689" max="8690" width="8.7109375" style="289" customWidth="1"/>
    <col min="8691" max="8695" width="10.7109375" style="289" customWidth="1"/>
    <col min="8696" max="8696" width="3.7109375" style="289" customWidth="1"/>
    <col min="8697" max="8697" width="9.5703125" style="289" bestFit="1" customWidth="1"/>
    <col min="8698" max="8942" width="9.140625" style="289"/>
    <col min="8943" max="8943" width="13.7109375" style="289" customWidth="1"/>
    <col min="8944" max="8944" width="42.7109375" style="289" bestFit="1" customWidth="1"/>
    <col min="8945" max="8946" width="8.7109375" style="289" customWidth="1"/>
    <col min="8947" max="8951" width="10.7109375" style="289" customWidth="1"/>
    <col min="8952" max="8952" width="3.7109375" style="289" customWidth="1"/>
    <col min="8953" max="8953" width="9.5703125" style="289" bestFit="1" customWidth="1"/>
    <col min="8954" max="9198" width="9.140625" style="289"/>
    <col min="9199" max="9199" width="13.7109375" style="289" customWidth="1"/>
    <col min="9200" max="9200" width="42.7109375" style="289" bestFit="1" customWidth="1"/>
    <col min="9201" max="9202" width="8.7109375" style="289" customWidth="1"/>
    <col min="9203" max="9207" width="10.7109375" style="289" customWidth="1"/>
    <col min="9208" max="9208" width="3.7109375" style="289" customWidth="1"/>
    <col min="9209" max="9209" width="9.5703125" style="289" bestFit="1" customWidth="1"/>
    <col min="9210" max="9454" width="9.140625" style="289"/>
    <col min="9455" max="9455" width="13.7109375" style="289" customWidth="1"/>
    <col min="9456" max="9456" width="42.7109375" style="289" bestFit="1" customWidth="1"/>
    <col min="9457" max="9458" width="8.7109375" style="289" customWidth="1"/>
    <col min="9459" max="9463" width="10.7109375" style="289" customWidth="1"/>
    <col min="9464" max="9464" width="3.7109375" style="289" customWidth="1"/>
    <col min="9465" max="9465" width="9.5703125" style="289" bestFit="1" customWidth="1"/>
    <col min="9466" max="9710" width="9.140625" style="289"/>
    <col min="9711" max="9711" width="13.7109375" style="289" customWidth="1"/>
    <col min="9712" max="9712" width="42.7109375" style="289" bestFit="1" customWidth="1"/>
    <col min="9713" max="9714" width="8.7109375" style="289" customWidth="1"/>
    <col min="9715" max="9719" width="10.7109375" style="289" customWidth="1"/>
    <col min="9720" max="9720" width="3.7109375" style="289" customWidth="1"/>
    <col min="9721" max="9721" width="9.5703125" style="289" bestFit="1" customWidth="1"/>
    <col min="9722" max="9966" width="9.140625" style="289"/>
    <col min="9967" max="9967" width="13.7109375" style="289" customWidth="1"/>
    <col min="9968" max="9968" width="42.7109375" style="289" bestFit="1" customWidth="1"/>
    <col min="9969" max="9970" width="8.7109375" style="289" customWidth="1"/>
    <col min="9971" max="9975" width="10.7109375" style="289" customWidth="1"/>
    <col min="9976" max="9976" width="3.7109375" style="289" customWidth="1"/>
    <col min="9977" max="9977" width="9.5703125" style="289" bestFit="1" customWidth="1"/>
    <col min="9978" max="10222" width="9.140625" style="289"/>
    <col min="10223" max="10223" width="13.7109375" style="289" customWidth="1"/>
    <col min="10224" max="10224" width="42.7109375" style="289" bestFit="1" customWidth="1"/>
    <col min="10225" max="10226" width="8.7109375" style="289" customWidth="1"/>
    <col min="10227" max="10231" width="10.7109375" style="289" customWidth="1"/>
    <col min="10232" max="10232" width="3.7109375" style="289" customWidth="1"/>
    <col min="10233" max="10233" width="9.5703125" style="289" bestFit="1" customWidth="1"/>
    <col min="10234" max="10478" width="9.140625" style="289"/>
    <col min="10479" max="10479" width="13.7109375" style="289" customWidth="1"/>
    <col min="10480" max="10480" width="42.7109375" style="289" bestFit="1" customWidth="1"/>
    <col min="10481" max="10482" width="8.7109375" style="289" customWidth="1"/>
    <col min="10483" max="10487" width="10.7109375" style="289" customWidth="1"/>
    <col min="10488" max="10488" width="3.7109375" style="289" customWidth="1"/>
    <col min="10489" max="10489" width="9.5703125" style="289" bestFit="1" customWidth="1"/>
    <col min="10490" max="10734" width="9.140625" style="289"/>
    <col min="10735" max="10735" width="13.7109375" style="289" customWidth="1"/>
    <col min="10736" max="10736" width="42.7109375" style="289" bestFit="1" customWidth="1"/>
    <col min="10737" max="10738" width="8.7109375" style="289" customWidth="1"/>
    <col min="10739" max="10743" width="10.7109375" style="289" customWidth="1"/>
    <col min="10744" max="10744" width="3.7109375" style="289" customWidth="1"/>
    <col min="10745" max="10745" width="9.5703125" style="289" bestFit="1" customWidth="1"/>
    <col min="10746" max="10990" width="9.140625" style="289"/>
    <col min="10991" max="10991" width="13.7109375" style="289" customWidth="1"/>
    <col min="10992" max="10992" width="42.7109375" style="289" bestFit="1" customWidth="1"/>
    <col min="10993" max="10994" width="8.7109375" style="289" customWidth="1"/>
    <col min="10995" max="10999" width="10.7109375" style="289" customWidth="1"/>
    <col min="11000" max="11000" width="3.7109375" style="289" customWidth="1"/>
    <col min="11001" max="11001" width="9.5703125" style="289" bestFit="1" customWidth="1"/>
    <col min="11002" max="11246" width="9.140625" style="289"/>
    <col min="11247" max="11247" width="13.7109375" style="289" customWidth="1"/>
    <col min="11248" max="11248" width="42.7109375" style="289" bestFit="1" customWidth="1"/>
    <col min="11249" max="11250" width="8.7109375" style="289" customWidth="1"/>
    <col min="11251" max="11255" width="10.7109375" style="289" customWidth="1"/>
    <col min="11256" max="11256" width="3.7109375" style="289" customWidth="1"/>
    <col min="11257" max="11257" width="9.5703125" style="289" bestFit="1" customWidth="1"/>
    <col min="11258" max="11502" width="9.140625" style="289"/>
    <col min="11503" max="11503" width="13.7109375" style="289" customWidth="1"/>
    <col min="11504" max="11504" width="42.7109375" style="289" bestFit="1" customWidth="1"/>
    <col min="11505" max="11506" width="8.7109375" style="289" customWidth="1"/>
    <col min="11507" max="11511" width="10.7109375" style="289" customWidth="1"/>
    <col min="11512" max="11512" width="3.7109375" style="289" customWidth="1"/>
    <col min="11513" max="11513" width="9.5703125" style="289" bestFit="1" customWidth="1"/>
    <col min="11514" max="11758" width="9.140625" style="289"/>
    <col min="11759" max="11759" width="13.7109375" style="289" customWidth="1"/>
    <col min="11760" max="11760" width="42.7109375" style="289" bestFit="1" customWidth="1"/>
    <col min="11761" max="11762" width="8.7109375" style="289" customWidth="1"/>
    <col min="11763" max="11767" width="10.7109375" style="289" customWidth="1"/>
    <col min="11768" max="11768" width="3.7109375" style="289" customWidth="1"/>
    <col min="11769" max="11769" width="9.5703125" style="289" bestFit="1" customWidth="1"/>
    <col min="11770" max="12014" width="9.140625" style="289"/>
    <col min="12015" max="12015" width="13.7109375" style="289" customWidth="1"/>
    <col min="12016" max="12016" width="42.7109375" style="289" bestFit="1" customWidth="1"/>
    <col min="12017" max="12018" width="8.7109375" style="289" customWidth="1"/>
    <col min="12019" max="12023" width="10.7109375" style="289" customWidth="1"/>
    <col min="12024" max="12024" width="3.7109375" style="289" customWidth="1"/>
    <col min="12025" max="12025" width="9.5703125" style="289" bestFit="1" customWidth="1"/>
    <col min="12026" max="12270" width="9.140625" style="289"/>
    <col min="12271" max="12271" width="13.7109375" style="289" customWidth="1"/>
    <col min="12272" max="12272" width="42.7109375" style="289" bestFit="1" customWidth="1"/>
    <col min="12273" max="12274" width="8.7109375" style="289" customWidth="1"/>
    <col min="12275" max="12279" width="10.7109375" style="289" customWidth="1"/>
    <col min="12280" max="12280" width="3.7109375" style="289" customWidth="1"/>
    <col min="12281" max="12281" width="9.5703125" style="289" bestFit="1" customWidth="1"/>
    <col min="12282" max="12526" width="9.140625" style="289"/>
    <col min="12527" max="12527" width="13.7109375" style="289" customWidth="1"/>
    <col min="12528" max="12528" width="42.7109375" style="289" bestFit="1" customWidth="1"/>
    <col min="12529" max="12530" width="8.7109375" style="289" customWidth="1"/>
    <col min="12531" max="12535" width="10.7109375" style="289" customWidth="1"/>
    <col min="12536" max="12536" width="3.7109375" style="289" customWidth="1"/>
    <col min="12537" max="12537" width="9.5703125" style="289" bestFit="1" customWidth="1"/>
    <col min="12538" max="12782" width="9.140625" style="289"/>
    <col min="12783" max="12783" width="13.7109375" style="289" customWidth="1"/>
    <col min="12784" max="12784" width="42.7109375" style="289" bestFit="1" customWidth="1"/>
    <col min="12785" max="12786" width="8.7109375" style="289" customWidth="1"/>
    <col min="12787" max="12791" width="10.7109375" style="289" customWidth="1"/>
    <col min="12792" max="12792" width="3.7109375" style="289" customWidth="1"/>
    <col min="12793" max="12793" width="9.5703125" style="289" bestFit="1" customWidth="1"/>
    <col min="12794" max="13038" width="9.140625" style="289"/>
    <col min="13039" max="13039" width="13.7109375" style="289" customWidth="1"/>
    <col min="13040" max="13040" width="42.7109375" style="289" bestFit="1" customWidth="1"/>
    <col min="13041" max="13042" width="8.7109375" style="289" customWidth="1"/>
    <col min="13043" max="13047" width="10.7109375" style="289" customWidth="1"/>
    <col min="13048" max="13048" width="3.7109375" style="289" customWidth="1"/>
    <col min="13049" max="13049" width="9.5703125" style="289" bestFit="1" customWidth="1"/>
    <col min="13050" max="13294" width="9.140625" style="289"/>
    <col min="13295" max="13295" width="13.7109375" style="289" customWidth="1"/>
    <col min="13296" max="13296" width="42.7109375" style="289" bestFit="1" customWidth="1"/>
    <col min="13297" max="13298" width="8.7109375" style="289" customWidth="1"/>
    <col min="13299" max="13303" width="10.7109375" style="289" customWidth="1"/>
    <col min="13304" max="13304" width="3.7109375" style="289" customWidth="1"/>
    <col min="13305" max="13305" width="9.5703125" style="289" bestFit="1" customWidth="1"/>
    <col min="13306" max="13550" width="9.140625" style="289"/>
    <col min="13551" max="13551" width="13.7109375" style="289" customWidth="1"/>
    <col min="13552" max="13552" width="42.7109375" style="289" bestFit="1" customWidth="1"/>
    <col min="13553" max="13554" width="8.7109375" style="289" customWidth="1"/>
    <col min="13555" max="13559" width="10.7109375" style="289" customWidth="1"/>
    <col min="13560" max="13560" width="3.7109375" style="289" customWidth="1"/>
    <col min="13561" max="13561" width="9.5703125" style="289" bestFit="1" customWidth="1"/>
    <col min="13562" max="13806" width="9.140625" style="289"/>
    <col min="13807" max="13807" width="13.7109375" style="289" customWidth="1"/>
    <col min="13808" max="13808" width="42.7109375" style="289" bestFit="1" customWidth="1"/>
    <col min="13809" max="13810" width="8.7109375" style="289" customWidth="1"/>
    <col min="13811" max="13815" width="10.7109375" style="289" customWidth="1"/>
    <col min="13816" max="13816" width="3.7109375" style="289" customWidth="1"/>
    <col min="13817" max="13817" width="9.5703125" style="289" bestFit="1" customWidth="1"/>
    <col min="13818" max="14062" width="9.140625" style="289"/>
    <col min="14063" max="14063" width="13.7109375" style="289" customWidth="1"/>
    <col min="14064" max="14064" width="42.7109375" style="289" bestFit="1" customWidth="1"/>
    <col min="14065" max="14066" width="8.7109375" style="289" customWidth="1"/>
    <col min="14067" max="14071" width="10.7109375" style="289" customWidth="1"/>
    <col min="14072" max="14072" width="3.7109375" style="289" customWidth="1"/>
    <col min="14073" max="14073" width="9.5703125" style="289" bestFit="1" customWidth="1"/>
    <col min="14074" max="14318" width="9.140625" style="289"/>
    <col min="14319" max="14319" width="13.7109375" style="289" customWidth="1"/>
    <col min="14320" max="14320" width="42.7109375" style="289" bestFit="1" customWidth="1"/>
    <col min="14321" max="14322" width="8.7109375" style="289" customWidth="1"/>
    <col min="14323" max="14327" width="10.7109375" style="289" customWidth="1"/>
    <col min="14328" max="14328" width="3.7109375" style="289" customWidth="1"/>
    <col min="14329" max="14329" width="9.5703125" style="289" bestFit="1" customWidth="1"/>
    <col min="14330" max="14574" width="9.140625" style="289"/>
    <col min="14575" max="14575" width="13.7109375" style="289" customWidth="1"/>
    <col min="14576" max="14576" width="42.7109375" style="289" bestFit="1" customWidth="1"/>
    <col min="14577" max="14578" width="8.7109375" style="289" customWidth="1"/>
    <col min="14579" max="14583" width="10.7109375" style="289" customWidth="1"/>
    <col min="14584" max="14584" width="3.7109375" style="289" customWidth="1"/>
    <col min="14585" max="14585" width="9.5703125" style="289" bestFit="1" customWidth="1"/>
    <col min="14586" max="14830" width="9.140625" style="289"/>
    <col min="14831" max="14831" width="13.7109375" style="289" customWidth="1"/>
    <col min="14832" max="14832" width="42.7109375" style="289" bestFit="1" customWidth="1"/>
    <col min="14833" max="14834" width="8.7109375" style="289" customWidth="1"/>
    <col min="14835" max="14839" width="10.7109375" style="289" customWidth="1"/>
    <col min="14840" max="14840" width="3.7109375" style="289" customWidth="1"/>
    <col min="14841" max="14841" width="9.5703125" style="289" bestFit="1" customWidth="1"/>
    <col min="14842" max="15086" width="9.140625" style="289"/>
    <col min="15087" max="15087" width="13.7109375" style="289" customWidth="1"/>
    <col min="15088" max="15088" width="42.7109375" style="289" bestFit="1" customWidth="1"/>
    <col min="15089" max="15090" width="8.7109375" style="289" customWidth="1"/>
    <col min="15091" max="15095" width="10.7109375" style="289" customWidth="1"/>
    <col min="15096" max="15096" width="3.7109375" style="289" customWidth="1"/>
    <col min="15097" max="15097" width="9.5703125" style="289" bestFit="1" customWidth="1"/>
    <col min="15098" max="15342" width="9.140625" style="289"/>
    <col min="15343" max="15343" width="13.7109375" style="289" customWidth="1"/>
    <col min="15344" max="15344" width="42.7109375" style="289" bestFit="1" customWidth="1"/>
    <col min="15345" max="15346" width="8.7109375" style="289" customWidth="1"/>
    <col min="15347" max="15351" width="10.7109375" style="289" customWidth="1"/>
    <col min="15352" max="15352" width="3.7109375" style="289" customWidth="1"/>
    <col min="15353" max="15353" width="9.5703125" style="289" bestFit="1" customWidth="1"/>
    <col min="15354" max="15598" width="9.140625" style="289"/>
    <col min="15599" max="15599" width="13.7109375" style="289" customWidth="1"/>
    <col min="15600" max="15600" width="42.7109375" style="289" bestFit="1" customWidth="1"/>
    <col min="15601" max="15602" width="8.7109375" style="289" customWidth="1"/>
    <col min="15603" max="15607" width="10.7109375" style="289" customWidth="1"/>
    <col min="15608" max="15608" width="3.7109375" style="289" customWidth="1"/>
    <col min="15609" max="15609" width="9.5703125" style="289" bestFit="1" customWidth="1"/>
    <col min="15610" max="15854" width="9.140625" style="289"/>
    <col min="15855" max="15855" width="13.7109375" style="289" customWidth="1"/>
    <col min="15856" max="15856" width="42.7109375" style="289" bestFit="1" customWidth="1"/>
    <col min="15857" max="15858" width="8.7109375" style="289" customWidth="1"/>
    <col min="15859" max="15863" width="10.7109375" style="289" customWidth="1"/>
    <col min="15864" max="15864" width="3.7109375" style="289" customWidth="1"/>
    <col min="15865" max="15865" width="9.5703125" style="289" bestFit="1" customWidth="1"/>
    <col min="15866" max="16110" width="9.140625" style="289"/>
    <col min="16111" max="16111" width="13.7109375" style="289" customWidth="1"/>
    <col min="16112" max="16112" width="42.7109375" style="289" bestFit="1" customWidth="1"/>
    <col min="16113" max="16114" width="8.7109375" style="289" customWidth="1"/>
    <col min="16115" max="16119" width="10.7109375" style="289" customWidth="1"/>
    <col min="16120" max="16120" width="3.7109375" style="289" customWidth="1"/>
    <col min="16121" max="16121" width="9.5703125" style="289" bestFit="1" customWidth="1"/>
    <col min="16122" max="16384" width="9.140625" style="289"/>
  </cols>
  <sheetData>
    <row r="1" spans="2:12" ht="15.75" thickBot="1" x14ac:dyDescent="0.3">
      <c r="C1" s="3"/>
      <c r="D1" s="4"/>
    </row>
    <row r="2" spans="2:12" x14ac:dyDescent="0.25">
      <c r="B2" s="364" t="s">
        <v>197</v>
      </c>
      <c r="C2" s="366" t="s">
        <v>37</v>
      </c>
      <c r="D2" s="367"/>
      <c r="E2" s="367"/>
      <c r="F2" s="368"/>
    </row>
    <row r="3" spans="2:12" ht="15.75" customHeight="1" thickBot="1" x14ac:dyDescent="0.3">
      <c r="B3" s="365"/>
      <c r="C3" s="369"/>
      <c r="D3" s="370"/>
      <c r="E3" s="370"/>
      <c r="F3" s="371"/>
      <c r="L3" s="101"/>
    </row>
    <row r="4" spans="2:12" x14ac:dyDescent="0.25">
      <c r="C4" s="369"/>
      <c r="D4" s="370"/>
      <c r="E4" s="370"/>
      <c r="F4" s="371"/>
    </row>
    <row r="5" spans="2:12" x14ac:dyDescent="0.25">
      <c r="C5" s="369"/>
      <c r="D5" s="370"/>
      <c r="E5" s="370"/>
      <c r="F5" s="371"/>
    </row>
    <row r="6" spans="2:12" x14ac:dyDescent="0.25">
      <c r="C6" s="369"/>
      <c r="D6" s="370"/>
      <c r="E6" s="370"/>
      <c r="F6" s="371"/>
    </row>
    <row r="7" spans="2:12" x14ac:dyDescent="0.25">
      <c r="C7" s="369"/>
      <c r="D7" s="370"/>
      <c r="E7" s="370"/>
      <c r="F7" s="371"/>
    </row>
    <row r="8" spans="2:12" x14ac:dyDescent="0.25">
      <c r="C8" s="369"/>
      <c r="D8" s="370"/>
      <c r="E8" s="370"/>
      <c r="F8" s="371"/>
    </row>
    <row r="9" spans="2:12" x14ac:dyDescent="0.25">
      <c r="C9" s="369"/>
      <c r="D9" s="370"/>
      <c r="E9" s="370"/>
      <c r="F9" s="371"/>
    </row>
    <row r="10" spans="2:12" x14ac:dyDescent="0.25">
      <c r="C10" s="369"/>
      <c r="D10" s="370"/>
      <c r="E10" s="370"/>
      <c r="F10" s="371"/>
    </row>
    <row r="11" spans="2:12" x14ac:dyDescent="0.25">
      <c r="C11" s="369"/>
      <c r="D11" s="370"/>
      <c r="E11" s="370"/>
      <c r="F11" s="371"/>
    </row>
    <row r="12" spans="2:12" x14ac:dyDescent="0.25">
      <c r="C12" s="369"/>
      <c r="D12" s="370"/>
      <c r="E12" s="370"/>
      <c r="F12" s="371"/>
    </row>
    <row r="13" spans="2:12" x14ac:dyDescent="0.25">
      <c r="C13" s="372"/>
      <c r="D13" s="373"/>
      <c r="E13" s="373"/>
      <c r="F13" s="374"/>
    </row>
    <row r="14" spans="2:12" ht="15.75" thickBot="1" x14ac:dyDescent="0.3"/>
    <row r="15" spans="2:12" s="8" customFormat="1" ht="13.5" thickBot="1" x14ac:dyDescent="0.25">
      <c r="B15" s="7"/>
      <c r="C15" s="8" t="s">
        <v>0</v>
      </c>
      <c r="D15" s="9"/>
      <c r="E15" s="10"/>
      <c r="F15" s="10"/>
      <c r="G15" s="10"/>
      <c r="H15" s="11" t="s">
        <v>1</v>
      </c>
      <c r="I15" s="12">
        <v>1</v>
      </c>
      <c r="J15" s="10"/>
    </row>
    <row r="16" spans="2:12" ht="15.75" thickBot="1" x14ac:dyDescent="0.3">
      <c r="C16" s="8"/>
      <c r="H16" s="11"/>
      <c r="I16" s="12"/>
    </row>
    <row r="17" spans="2:12" ht="15.75" thickBot="1" x14ac:dyDescent="0.3">
      <c r="C17" s="8"/>
      <c r="H17" s="11"/>
      <c r="I17" s="12"/>
    </row>
    <row r="18" spans="2:12" ht="15.75" thickBot="1" x14ac:dyDescent="0.3"/>
    <row r="19" spans="2:12" s="18" customFormat="1" ht="12.75" x14ac:dyDescent="0.2">
      <c r="B19" s="13" t="s">
        <v>2</v>
      </c>
      <c r="C19" s="14" t="s">
        <v>3</v>
      </c>
      <c r="D19" s="14" t="s">
        <v>4</v>
      </c>
      <c r="E19" s="15" t="s">
        <v>5</v>
      </c>
      <c r="F19" s="16" t="s">
        <v>6</v>
      </c>
      <c r="G19" s="16" t="s">
        <v>6</v>
      </c>
      <c r="H19" s="17" t="s">
        <v>6</v>
      </c>
      <c r="I19" s="15" t="s">
        <v>7</v>
      </c>
      <c r="J19" s="15" t="s">
        <v>8</v>
      </c>
    </row>
    <row r="20" spans="2:12" s="18" customFormat="1" ht="33" thickBot="1" x14ac:dyDescent="0.25">
      <c r="B20" s="19" t="s">
        <v>9</v>
      </c>
      <c r="C20" s="20"/>
      <c r="D20" s="20"/>
      <c r="E20" s="21"/>
      <c r="F20" s="22" t="s">
        <v>10</v>
      </c>
      <c r="G20" s="22" t="s">
        <v>11</v>
      </c>
      <c r="H20" s="23" t="s">
        <v>12</v>
      </c>
      <c r="I20" s="21"/>
      <c r="J20" s="21"/>
    </row>
    <row r="21" spans="2:12" s="18" customFormat="1" ht="13.5" thickBot="1" x14ac:dyDescent="0.25">
      <c r="B21" s="24"/>
      <c r="C21" s="25" t="s">
        <v>13</v>
      </c>
      <c r="D21" s="26"/>
      <c r="E21" s="27"/>
      <c r="F21" s="28"/>
      <c r="G21" s="28"/>
      <c r="H21" s="27"/>
      <c r="I21" s="27"/>
      <c r="J21" s="29"/>
    </row>
    <row r="22" spans="2:12" s="119" customFormat="1" x14ac:dyDescent="0.25">
      <c r="B22" s="30"/>
      <c r="C22" s="114"/>
      <c r="D22" s="115"/>
      <c r="E22" s="116"/>
      <c r="F22" s="31"/>
      <c r="G22" s="31"/>
      <c r="H22" s="116"/>
      <c r="I22" s="32"/>
      <c r="J22" s="33"/>
    </row>
    <row r="23" spans="2:12" s="126" customFormat="1" x14ac:dyDescent="0.25">
      <c r="B23" s="34"/>
      <c r="C23" s="121"/>
      <c r="D23" s="35"/>
      <c r="E23" s="123"/>
      <c r="F23" s="36"/>
      <c r="G23" s="36"/>
      <c r="H23" s="123"/>
      <c r="I23" s="37"/>
      <c r="J23" s="38"/>
      <c r="L23" s="39"/>
    </row>
    <row r="24" spans="2:12" x14ac:dyDescent="0.25">
      <c r="B24" s="34"/>
      <c r="C24" s="128"/>
      <c r="D24" s="41"/>
      <c r="E24" s="130"/>
      <c r="F24" s="42"/>
      <c r="G24" s="42"/>
      <c r="H24" s="130"/>
      <c r="I24" s="43"/>
      <c r="J24" s="44"/>
      <c r="L24" s="45"/>
    </row>
    <row r="25" spans="2:12" x14ac:dyDescent="0.25">
      <c r="B25" s="34"/>
      <c r="C25" s="46"/>
      <c r="D25" s="41"/>
      <c r="E25" s="47"/>
      <c r="F25" s="48"/>
      <c r="G25" s="48"/>
      <c r="H25" s="47"/>
      <c r="I25" s="43"/>
      <c r="J25" s="44"/>
      <c r="L25" s="45"/>
    </row>
    <row r="26" spans="2:12" ht="15.75" thickBot="1" x14ac:dyDescent="0.3">
      <c r="B26" s="49"/>
      <c r="C26" s="50"/>
      <c r="D26" s="51"/>
      <c r="E26" s="52"/>
      <c r="F26" s="53"/>
      <c r="G26" s="53"/>
      <c r="H26" s="52"/>
      <c r="I26" s="52"/>
      <c r="J26" s="54"/>
    </row>
    <row r="27" spans="2:12" ht="15.75" thickBot="1" x14ac:dyDescent="0.3">
      <c r="B27" s="55"/>
      <c r="C27" s="56" t="s">
        <v>14</v>
      </c>
      <c r="D27" s="57"/>
      <c r="E27" s="58"/>
      <c r="F27" s="59"/>
      <c r="G27" s="59"/>
      <c r="H27" s="58"/>
      <c r="I27" s="60" t="s">
        <v>15</v>
      </c>
      <c r="J27" s="12">
        <f>SUM(J22:J26)</f>
        <v>0</v>
      </c>
    </row>
    <row r="28" spans="2:12" ht="15.75" thickBot="1" x14ac:dyDescent="0.3">
      <c r="B28" s="55"/>
      <c r="C28" s="50"/>
      <c r="D28" s="61"/>
      <c r="E28" s="62"/>
      <c r="F28" s="63"/>
      <c r="G28" s="63"/>
      <c r="H28" s="62"/>
      <c r="I28" s="62"/>
      <c r="J28" s="64"/>
    </row>
    <row r="29" spans="2:12" ht="15.75" thickBot="1" x14ac:dyDescent="0.3">
      <c r="B29" s="65"/>
      <c r="C29" s="25" t="s">
        <v>16</v>
      </c>
      <c r="D29" s="61"/>
      <c r="E29" s="62"/>
      <c r="F29" s="63"/>
      <c r="G29" s="63"/>
      <c r="H29" s="62"/>
      <c r="I29" s="62"/>
      <c r="J29" s="64"/>
    </row>
    <row r="30" spans="2:12" s="287" customFormat="1" x14ac:dyDescent="0.25">
      <c r="B30" s="66"/>
      <c r="C30" s="67"/>
      <c r="D30" s="68"/>
      <c r="E30" s="69"/>
      <c r="F30" s="70"/>
      <c r="G30" s="70"/>
      <c r="H30" s="69"/>
      <c r="I30" s="69"/>
      <c r="J30" s="71"/>
    </row>
    <row r="31" spans="2:12" s="287" customFormat="1" x14ac:dyDescent="0.25">
      <c r="B31" s="73"/>
      <c r="C31" s="74"/>
      <c r="D31" s="75"/>
      <c r="E31" s="76"/>
      <c r="F31" s="77"/>
      <c r="G31" s="77"/>
      <c r="H31" s="76"/>
      <c r="I31" s="37"/>
      <c r="J31" s="38"/>
    </row>
    <row r="32" spans="2:12" s="287" customFormat="1" x14ac:dyDescent="0.25">
      <c r="B32" s="73"/>
      <c r="C32" s="74"/>
      <c r="D32" s="75"/>
      <c r="E32" s="76"/>
      <c r="F32" s="77"/>
      <c r="G32" s="77"/>
      <c r="H32" s="76"/>
      <c r="I32" s="37"/>
      <c r="J32" s="38"/>
    </row>
    <row r="33" spans="2:15" s="287" customFormat="1" x14ac:dyDescent="0.25">
      <c r="B33" s="73"/>
      <c r="C33" s="74"/>
      <c r="D33" s="75"/>
      <c r="E33" s="76"/>
      <c r="F33" s="77"/>
      <c r="G33" s="77"/>
      <c r="H33" s="76"/>
      <c r="I33" s="76"/>
      <c r="J33" s="38"/>
    </row>
    <row r="34" spans="2:15" s="287" customFormat="1" x14ac:dyDescent="0.25">
      <c r="B34" s="73"/>
      <c r="C34" s="74"/>
      <c r="D34" s="75"/>
      <c r="E34" s="76"/>
      <c r="F34" s="77"/>
      <c r="G34" s="77"/>
      <c r="H34" s="76"/>
      <c r="I34" s="37"/>
      <c r="J34" s="38"/>
    </row>
    <row r="35" spans="2:15" s="287" customFormat="1" x14ac:dyDescent="0.25">
      <c r="B35" s="73"/>
      <c r="C35" s="74"/>
      <c r="D35" s="75"/>
      <c r="E35" s="76"/>
      <c r="F35" s="77"/>
      <c r="G35" s="77"/>
      <c r="H35" s="76"/>
      <c r="I35" s="37"/>
      <c r="J35" s="38"/>
    </row>
    <row r="36" spans="2:15" x14ac:dyDescent="0.25">
      <c r="B36" s="34"/>
      <c r="C36" s="46"/>
      <c r="D36" s="78"/>
      <c r="E36" s="47"/>
      <c r="F36" s="48"/>
      <c r="G36" s="48"/>
      <c r="H36" s="47"/>
      <c r="I36" s="47"/>
      <c r="J36" s="44"/>
    </row>
    <row r="37" spans="2:15" ht="15.75" thickBot="1" x14ac:dyDescent="0.3">
      <c r="B37" s="49"/>
      <c r="C37" s="50"/>
      <c r="D37" s="79"/>
      <c r="E37" s="80"/>
      <c r="F37" s="81"/>
      <c r="G37" s="81"/>
      <c r="H37" s="80"/>
      <c r="I37" s="43"/>
      <c r="J37" s="82"/>
      <c r="L37" s="45"/>
    </row>
    <row r="38" spans="2:15" ht="15.75" thickBot="1" x14ac:dyDescent="0.3">
      <c r="B38" s="55"/>
      <c r="C38" s="56" t="s">
        <v>17</v>
      </c>
      <c r="D38" s="57"/>
      <c r="E38" s="58"/>
      <c r="F38" s="59"/>
      <c r="G38" s="59"/>
      <c r="H38" s="58"/>
      <c r="I38" s="60" t="s">
        <v>15</v>
      </c>
      <c r="J38" s="12">
        <f>SUM(J30:J37)</f>
        <v>0</v>
      </c>
    </row>
    <row r="39" spans="2:15" ht="15.75" thickBot="1" x14ac:dyDescent="0.3">
      <c r="B39" s="55"/>
      <c r="C39" s="50"/>
      <c r="D39" s="61"/>
      <c r="E39" s="62"/>
      <c r="F39" s="63"/>
      <c r="G39" s="63"/>
      <c r="H39" s="62"/>
      <c r="I39" s="62"/>
      <c r="J39" s="64"/>
    </row>
    <row r="40" spans="2:15" ht="15.75" thickBot="1" x14ac:dyDescent="0.3">
      <c r="B40" s="65"/>
      <c r="C40" s="25" t="s">
        <v>18</v>
      </c>
      <c r="D40" s="61"/>
      <c r="E40" s="62"/>
      <c r="F40" s="63"/>
      <c r="G40" s="63"/>
      <c r="H40" s="62"/>
      <c r="I40" s="62"/>
      <c r="J40" s="64"/>
    </row>
    <row r="41" spans="2:15" ht="178.5" x14ac:dyDescent="0.25">
      <c r="B41" s="224" t="str">
        <f>'ANAS 2015'!B3</f>
        <v>SIC.04.02.001.3.a</v>
      </c>
      <c r="C41" s="232" t="str">
        <f>'ANAS 2015'!C3</f>
        <v xml:space="preserve">SEGNALE TRIANGOLARE O OTTAGONALE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LATO/DIAMETRO CM 120
-PER IL PRIMO MESE O FRAZIONE </v>
      </c>
      <c r="D41" s="234" t="str">
        <f>'ANAS 2015'!D3</f>
        <v xml:space="preserve">cad </v>
      </c>
      <c r="E41" s="235">
        <v>2</v>
      </c>
      <c r="F41" s="236">
        <f>'ANAS 2015'!E3</f>
        <v>42.68</v>
      </c>
      <c r="G41" s="236">
        <v>9.0500000000000007</v>
      </c>
      <c r="H41" s="235">
        <f>F41-G41+G41/4</f>
        <v>35.892499999999998</v>
      </c>
      <c r="I41" s="237">
        <f t="shared" ref="I41:I52" si="0">E41/$I$15</f>
        <v>2</v>
      </c>
      <c r="J41" s="238">
        <f t="shared" ref="J41:J52" si="1">I41*H41</f>
        <v>71.784999999999997</v>
      </c>
      <c r="L41" s="45"/>
      <c r="O41" s="45"/>
    </row>
    <row r="42" spans="2:15" ht="204" x14ac:dyDescent="0.25">
      <c r="B42" s="224" t="str">
        <f>'ANAS 2015'!B9</f>
        <v xml:space="preserve">SIC.04.02.010.2.a </v>
      </c>
      <c r="C42" s="232" t="str">
        <f>'ANAS 2015'!C9</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0,26 A 0,90 MQ DI SUPERFICIE 
-PER IL PRIMO MESE O FRAZIONE </v>
      </c>
      <c r="D42" s="239" t="str">
        <f>'ANAS 2015'!D10</f>
        <v>mq</v>
      </c>
      <c r="E42" s="240">
        <f>0.42*E41</f>
        <v>0.84</v>
      </c>
      <c r="F42" s="241">
        <f>'ANAS 2015'!E9</f>
        <v>71.98</v>
      </c>
      <c r="G42" s="241">
        <f>'ANAS 2015'!E10</f>
        <v>15.26</v>
      </c>
      <c r="H42" s="240">
        <f>F42-G42+G42/4</f>
        <v>60.535000000000004</v>
      </c>
      <c r="I42" s="242">
        <f t="shared" si="0"/>
        <v>0.84</v>
      </c>
      <c r="J42" s="243">
        <f t="shared" si="1"/>
        <v>50.849400000000003</v>
      </c>
      <c r="L42" s="45"/>
      <c r="O42" s="45"/>
    </row>
    <row r="43" spans="2:15" ht="153" x14ac:dyDescent="0.25">
      <c r="B43" s="225" t="str">
        <f>'ANAS 2015'!B20</f>
        <v xml:space="preserve">SIC.04.04.001 </v>
      </c>
      <c r="C43" s="232" t="str">
        <f>'ANAS 2015'!C20</f>
        <v xml:space="preserve">LAMPEGGIANTE DA CANTIERE A LED 
di colore giallo o rosso, con alimentazione a batterie, emissione luminosa a 360°, fornito e posto in opera.
Sono compresi:
  -l'uso per la durata della fase che prevede il lampeggiante al fine di assicurare un ordinata gestione del cantiere garantendo meglio la sicurezza dei lavoratori;
 - la manutenzione per tutto il periodo della fase di lavoro al fine di garantirne la funzionalità e l'efficienza;
 - l'allontanamento a fine fase di lavoro.
È inoltre compreso quanto altro occorre per l'utilizzo temporaneo del lampeggiante.
Misurate per ogni giorno di uso, per la durata della fase di lavoro, al fine di garantire la sicurezza dei lavoratori </v>
      </c>
      <c r="D43" s="244" t="str">
        <f>'ANAS 2015'!D20</f>
        <v xml:space="preserve">cad </v>
      </c>
      <c r="E43" s="285">
        <v>34</v>
      </c>
      <c r="F43" s="246" t="s">
        <v>20</v>
      </c>
      <c r="G43" s="246" t="s">
        <v>20</v>
      </c>
      <c r="H43" s="245">
        <f>'ANAS 2015'!E20</f>
        <v>0.85</v>
      </c>
      <c r="I43" s="242">
        <f t="shared" si="0"/>
        <v>34</v>
      </c>
      <c r="J43" s="243">
        <f t="shared" si="1"/>
        <v>28.9</v>
      </c>
      <c r="L43" s="45"/>
      <c r="O43" s="45"/>
    </row>
    <row r="44" spans="2:15" ht="178.5" x14ac:dyDescent="0.25">
      <c r="B44" s="224" t="str">
        <f>'ANAS 2015'!B5</f>
        <v xml:space="preserve">SIC.04.02.005.3.a </v>
      </c>
      <c r="C44" s="232" t="str">
        <f>'ANAS 2015'!C5</f>
        <v xml:space="preserve">SEGNALE CIRCOLARE O ROMBOIDALE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DIAMETRO/LATO CM 90 
-PER IL PRIMO MESE O FRAZIONE </v>
      </c>
      <c r="D44" s="239" t="str">
        <f>'ANAS 2015'!D5</f>
        <v xml:space="preserve">cad </v>
      </c>
      <c r="E44" s="240">
        <v>23</v>
      </c>
      <c r="F44" s="241">
        <f>'ANAS 2015'!E5</f>
        <v>43.06</v>
      </c>
      <c r="G44" s="241">
        <f>'ANAS 2015'!E6</f>
        <v>9.1300000000000008</v>
      </c>
      <c r="H44" s="240">
        <f>F44-G44+G44/4</f>
        <v>36.212499999999999</v>
      </c>
      <c r="I44" s="242">
        <f t="shared" si="0"/>
        <v>23</v>
      </c>
      <c r="J44" s="243">
        <f t="shared" si="1"/>
        <v>832.88749999999993</v>
      </c>
      <c r="L44" s="45"/>
      <c r="O44" s="45"/>
    </row>
    <row r="45" spans="2:15" ht="204" x14ac:dyDescent="0.25">
      <c r="B45" s="224" t="str">
        <f>'ANAS 2015'!B11</f>
        <v xml:space="preserve">SIC.04.02.010.3.a </v>
      </c>
      <c r="C45" s="232" t="str">
        <f>'ANAS 2015'!C11</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0,91 A 3,00 MQ DI SUPERFICIE 
-PER IL PRIMO MESE O FRAZIONE </v>
      </c>
      <c r="D45" s="239" t="str">
        <f>'ANAS 2015'!D11</f>
        <v>mq</v>
      </c>
      <c r="E45" s="240">
        <f>1.215*10</f>
        <v>12.15</v>
      </c>
      <c r="F45" s="241">
        <f>'ANAS 2015'!E11</f>
        <v>73.5</v>
      </c>
      <c r="G45" s="241">
        <f>'ANAS 2015'!E12</f>
        <v>15.59</v>
      </c>
      <c r="H45" s="240">
        <f>F45-G45+G45/4</f>
        <v>61.807499999999997</v>
      </c>
      <c r="I45" s="242">
        <f t="shared" si="0"/>
        <v>12.15</v>
      </c>
      <c r="J45" s="243">
        <f t="shared" si="1"/>
        <v>750.96112500000004</v>
      </c>
      <c r="L45" s="45"/>
      <c r="O45" s="45"/>
    </row>
    <row r="46" spans="2:15" ht="204" x14ac:dyDescent="0.25">
      <c r="B46" s="224" t="str">
        <f>'ANAS 2015'!B9</f>
        <v xml:space="preserve">SIC.04.02.010.2.a </v>
      </c>
      <c r="C46" s="232" t="str">
        <f>'ANAS 2015'!C9</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0,26 A 0,90 MQ DI SUPERFICIE 
-PER IL PRIMO MESE O FRAZIONE </v>
      </c>
      <c r="D46" s="239" t="str">
        <f>'ANAS 2015'!D9</f>
        <v>mq</v>
      </c>
      <c r="E46" s="240">
        <f>0.315*8</f>
        <v>2.52</v>
      </c>
      <c r="F46" s="241">
        <f>'ANAS 2015'!E9</f>
        <v>71.98</v>
      </c>
      <c r="G46" s="241">
        <f>'ANAS 2015'!E10</f>
        <v>15.26</v>
      </c>
      <c r="H46" s="240">
        <f>F46-G46+G46/4</f>
        <v>60.535000000000004</v>
      </c>
      <c r="I46" s="242">
        <f t="shared" si="0"/>
        <v>2.52</v>
      </c>
      <c r="J46" s="243">
        <f t="shared" si="1"/>
        <v>152.54820000000001</v>
      </c>
      <c r="L46" s="45"/>
      <c r="O46" s="45"/>
    </row>
    <row r="47" spans="2:15" ht="165.75" x14ac:dyDescent="0.25">
      <c r="B47" s="224" t="str">
        <f>'ANAS 2015'!B18</f>
        <v xml:space="preserve">SIC.04.03.005 </v>
      </c>
      <c r="C47" s="232" t="str">
        <f>'ANAS 2015'!C18</f>
        <v xml:space="preserve">DELINEATORE 
flessibile in gomma bifacciale, con 6 inserti di rifrangenza di classe II (in osservanza del Regolamento di attuazione del Codice della strada, fig. II 392), utilizzati per delineare zone di lavoro di lunga durata, deviazioni, incanalamenti e separazioni dei sensi di marcia.
Sono compresi:
 - allestimento in opera e successiva rimozione di ogni delineatore con utilizzo di idoneo collante;
 - il riposizionamenti a seguito di spostamenti provocati da mezzi in marcia;
 - la sostituzione in caso di eventuali perdite e/o danneggiamenti;
 - la manutenzione per tutto il periodo di durata della fase di riferimento;
 - l'accatastamento e l'allontanamento a fine fase di lavoro.
Misurato cadauno per giorno, posto in opera per la durata della fase di lavoro, al fine di garantire la sicurezza dei lavoratori </v>
      </c>
      <c r="D47" s="239" t="str">
        <f>'ANAS 2015'!D18</f>
        <v xml:space="preserve">cad </v>
      </c>
      <c r="E47" s="281">
        <f>CEILING((108+36+60+120+96+60+36+60+96+2000+96)/12,1)</f>
        <v>231</v>
      </c>
      <c r="F47" s="290" t="s">
        <v>20</v>
      </c>
      <c r="G47" s="246" t="s">
        <v>20</v>
      </c>
      <c r="H47" s="240">
        <f>'ANAS 2015'!E18</f>
        <v>0.4</v>
      </c>
      <c r="I47" s="242">
        <f t="shared" si="0"/>
        <v>231</v>
      </c>
      <c r="J47" s="243">
        <f t="shared" si="1"/>
        <v>92.4</v>
      </c>
      <c r="L47" s="45"/>
      <c r="O47" s="45">
        <f>CEILING((108+36+96+2000+96+96)/12,1)</f>
        <v>203</v>
      </c>
    </row>
    <row r="48" spans="2:15" ht="153" x14ac:dyDescent="0.25">
      <c r="B48" s="225" t="str">
        <f>'ANAS 2015'!B19</f>
        <v xml:space="preserve">SIC.04.03.015 </v>
      </c>
      <c r="C48" s="232" t="str">
        <f>'ANAS 2015'!C19</f>
        <v>SACCHETTI DI ZAVORRA 
per cartelli stradali, forniti e posti in opera.
Sono compresi:
 - l'uso per la durata della fase che prevede il sacchetto di zavorra al fine di assicurare un ordinata gestione del cantiere garantendo meglio la sicurezza dei lavoratori;
 - la manutenzione per tutto il periodo della fase di lavoro al fine di garantirne la funzionalità e l'efficienza;
 - l'accatastamento e l'allontanamento a fine fase di lavoro.
Dimensioni standard: cm 60 x 40, capienza Kg. 25,00.
È inoltre compreso quanto altro occorre per l'utilizzo temporaneo dei sacchetti.
Misurati per ogni giorno di uso, per la durata della fase di lavoro al fine di garantire la sicurezza dei lavoratori.</v>
      </c>
      <c r="D48" s="239" t="str">
        <f>'ANAS 2015'!D19</f>
        <v xml:space="preserve">cad </v>
      </c>
      <c r="E48" s="281">
        <f>1*E41+2*10+1*E44</f>
        <v>45</v>
      </c>
      <c r="F48" s="290" t="s">
        <v>20</v>
      </c>
      <c r="G48" s="246" t="s">
        <v>20</v>
      </c>
      <c r="H48" s="240">
        <f>'ANAS 2015'!E19</f>
        <v>0.25</v>
      </c>
      <c r="I48" s="242">
        <f t="shared" si="0"/>
        <v>45</v>
      </c>
      <c r="J48" s="243">
        <f t="shared" si="1"/>
        <v>11.25</v>
      </c>
      <c r="L48" s="45"/>
      <c r="O48" s="45"/>
    </row>
    <row r="49" spans="2:15" ht="25.5" x14ac:dyDescent="0.25">
      <c r="B49" s="224" t="str">
        <f>'ANALISI DI MERCATO'!B5</f>
        <v>BSIC-AM003</v>
      </c>
      <c r="C49" s="232" t="str">
        <f>'ANALISI DI MERCATO'!C5</f>
        <v>Pannello 90x90 fondo nero - 8 fari a led diam. 200 certificato, compreso di Cavalletto verticale e batterie (durata 8 ore). Compenso giornaliero.</v>
      </c>
      <c r="D49" s="239" t="str">
        <f>'ANALISI DI MERCATO'!D5</f>
        <v>giorno</v>
      </c>
      <c r="E49" s="281">
        <v>2</v>
      </c>
      <c r="F49" s="246" t="s">
        <v>20</v>
      </c>
      <c r="G49" s="246" t="s">
        <v>20</v>
      </c>
      <c r="H49" s="240">
        <f>'ANALISI DI MERCATO'!H5</f>
        <v>37.774421333333336</v>
      </c>
      <c r="I49" s="242">
        <f t="shared" si="0"/>
        <v>2</v>
      </c>
      <c r="J49" s="243">
        <f t="shared" si="1"/>
        <v>75.548842666666673</v>
      </c>
      <c r="L49" s="45"/>
      <c r="O49" s="45"/>
    </row>
    <row r="50" spans="2:15" ht="63.75" x14ac:dyDescent="0.25">
      <c r="B50" s="224" t="str">
        <f>'ANALISI DI MERCATO'!B3</f>
        <v>BSIC-AM001</v>
      </c>
      <c r="C50" s="232" t="str">
        <f>'ANALISI DI MERCATO'!C3</f>
        <v>Carrello, raffigurante alcune figure del Codice della Strada, costituito da: rimorchio stradale (portata 750 kg) con apposito telaio fisso e basculante per il fissaggio della segnaletica, segnaletica costituita da pannello inferiore fissato in posizione verticale e pannello superiore fissato al telaio basculante , centralina elettronica per il controllo della segnaletica luminosa a 12 e a 24 V C.C..Compenso giornaliero, comprensivo del mantenimento in esercizio.</v>
      </c>
      <c r="D50" s="239" t="str">
        <f>'ANALISI DI MERCATO'!D3</f>
        <v>giorno</v>
      </c>
      <c r="E50" s="240">
        <v>0</v>
      </c>
      <c r="F50" s="246" t="s">
        <v>20</v>
      </c>
      <c r="G50" s="246" t="s">
        <v>20</v>
      </c>
      <c r="H50" s="240">
        <f>'ANALISI DI MERCATO'!H3</f>
        <v>46.830839999999995</v>
      </c>
      <c r="I50" s="242">
        <f t="shared" si="0"/>
        <v>0</v>
      </c>
      <c r="J50" s="243">
        <f t="shared" si="1"/>
        <v>0</v>
      </c>
      <c r="L50" s="45"/>
    </row>
    <row r="51" spans="2:15" ht="76.5" x14ac:dyDescent="0.25">
      <c r="B51" s="247" t="str">
        <f>' CPT 2012 agg.2014'!B3</f>
        <v>S.1.01.1.9.c</v>
      </c>
      <c r="C51" s="233" t="str">
        <f>' CPT 2012 agg.2014'!C3</f>
        <v>Delimitazione provvisoria di zone di lavoro realizzata mediante transenne modulari costituite da struttura principale in tubolare di ferro, diametro 33 mm, e barre verticali in tondino, diametro 8 mm, entrambe zincate a caldo, dotate di ganci e attacchi per il collegamento continuo degli elementi senza vincoli di orientamento. Nolo per ogni mese o frazione.
Modulo di altezza pari a 1110 mm e lunghezza pari a 2000 mm con pannello a strisce alternate oblique bianche e rosse, rifrangenti in classe i.</v>
      </c>
      <c r="D51" s="239" t="str">
        <f>' CPT 2012 agg.2014'!D3</f>
        <v xml:space="preserve">cad </v>
      </c>
      <c r="E51" s="240">
        <v>0</v>
      </c>
      <c r="F51" s="241">
        <f>' CPT 2012 agg.2014'!E3</f>
        <v>2.16</v>
      </c>
      <c r="G51" s="241" t="s">
        <v>20</v>
      </c>
      <c r="H51" s="240">
        <f>F51/4</f>
        <v>0.54</v>
      </c>
      <c r="I51" s="242">
        <f t="shared" si="0"/>
        <v>0</v>
      </c>
      <c r="J51" s="243">
        <f t="shared" si="1"/>
        <v>0</v>
      </c>
      <c r="L51" s="45"/>
    </row>
    <row r="52" spans="2:15" ht="90" thickBot="1" x14ac:dyDescent="0.3">
      <c r="B52" s="247" t="str">
        <f>' CPT 2012 agg.2014'!B4</f>
        <v>S.1.01.1.9.e</v>
      </c>
      <c r="C52" s="233" t="str">
        <f>' CPT 2012 agg.2014'!C4</f>
        <v>Delimitazione provvisoria di zone di lavoro realizzata mediante transenne modulari costituite da struttura principale in tubolare di ferro, diametro 33 mm, e barre verticali in tondino, diametro 8 mm, entrambe zincate a caldo, dotate di ganci e attacchi per il collegamento continuo degli elementi senza vincoli di orientamento. Montaggio e smontaggio, per ogni modulo.
Modulo di altezza pari a 1110 mm e lunghezza pari a 2000 mm con pannello a strisce alternate oblique bianche e rosse, rifrangenti in classe i.</v>
      </c>
      <c r="D52" s="239" t="str">
        <f>' CPT 2012 agg.2014'!D4</f>
        <v xml:space="preserve">cad </v>
      </c>
      <c r="E52" s="240">
        <v>0</v>
      </c>
      <c r="F52" s="241" t="s">
        <v>20</v>
      </c>
      <c r="G52" s="241" t="s">
        <v>20</v>
      </c>
      <c r="H52" s="240">
        <f>' CPT 2012 agg.2014'!E4</f>
        <v>2.38</v>
      </c>
      <c r="I52" s="242">
        <f t="shared" si="0"/>
        <v>0</v>
      </c>
      <c r="J52" s="243">
        <f t="shared" si="1"/>
        <v>0</v>
      </c>
      <c r="L52" s="45"/>
    </row>
    <row r="53" spans="2:15" ht="15.75" thickBot="1" x14ac:dyDescent="0.3">
      <c r="B53" s="55"/>
      <c r="C53" s="56" t="s">
        <v>22</v>
      </c>
      <c r="D53" s="57"/>
      <c r="E53" s="58"/>
      <c r="F53" s="59"/>
      <c r="G53" s="59"/>
      <c r="H53" s="58"/>
      <c r="I53" s="60" t="s">
        <v>15</v>
      </c>
      <c r="J53" s="12">
        <f>SUM(J41:J52)</f>
        <v>2067.1300676666669</v>
      </c>
    </row>
    <row r="54" spans="2:15" ht="15.75" thickBot="1" x14ac:dyDescent="0.3">
      <c r="C54" s="87"/>
      <c r="D54" s="88"/>
      <c r="E54" s="89"/>
      <c r="F54" s="89"/>
      <c r="G54" s="89"/>
      <c r="H54" s="89"/>
      <c r="I54" s="90"/>
      <c r="J54" s="90"/>
    </row>
    <row r="55" spans="2:15" ht="15.75" thickBot="1" x14ac:dyDescent="0.3">
      <c r="C55" s="91"/>
      <c r="D55" s="91"/>
      <c r="E55" s="91"/>
      <c r="F55" s="91"/>
      <c r="G55" s="91"/>
      <c r="H55" s="91" t="s">
        <v>23</v>
      </c>
      <c r="I55" s="92" t="s">
        <v>24</v>
      </c>
      <c r="J55" s="12">
        <f>J53+J38+J27</f>
        <v>2067.1300676666669</v>
      </c>
      <c r="L55" s="45"/>
    </row>
    <row r="57" spans="2:15" x14ac:dyDescent="0.25">
      <c r="B57" s="155" t="s">
        <v>25</v>
      </c>
      <c r="C57" s="156"/>
      <c r="D57" s="157"/>
      <c r="E57" s="1"/>
      <c r="F57" s="1"/>
      <c r="G57" s="1"/>
      <c r="H57" s="1"/>
      <c r="I57" s="1"/>
      <c r="J57" s="1"/>
    </row>
    <row r="58" spans="2:15" ht="15" customHeight="1" x14ac:dyDescent="0.25">
      <c r="B58" s="158" t="s">
        <v>26</v>
      </c>
      <c r="C58" s="375" t="s">
        <v>268</v>
      </c>
      <c r="D58" s="375"/>
      <c r="E58" s="375"/>
      <c r="F58" s="375"/>
      <c r="G58" s="375"/>
      <c r="H58" s="375"/>
      <c r="I58" s="375"/>
      <c r="J58" s="375"/>
    </row>
    <row r="59" spans="2:15" x14ac:dyDescent="0.25">
      <c r="B59" s="158" t="s">
        <v>27</v>
      </c>
      <c r="C59" s="375" t="s">
        <v>269</v>
      </c>
      <c r="D59" s="375"/>
      <c r="E59" s="375"/>
      <c r="F59" s="375"/>
      <c r="G59" s="375"/>
      <c r="H59" s="375"/>
      <c r="I59" s="375"/>
      <c r="J59" s="375"/>
    </row>
    <row r="60" spans="2:15" ht="30" customHeight="1" x14ac:dyDescent="0.25">
      <c r="B60" s="158" t="s">
        <v>28</v>
      </c>
      <c r="C60" s="375" t="s">
        <v>160</v>
      </c>
      <c r="D60" s="375"/>
      <c r="E60" s="375"/>
      <c r="F60" s="375"/>
      <c r="G60" s="375"/>
      <c r="H60" s="375"/>
      <c r="I60" s="375"/>
      <c r="J60" s="375"/>
    </row>
    <row r="61" spans="2:15" x14ac:dyDescent="0.25">
      <c r="C61" s="93"/>
    </row>
  </sheetData>
  <mergeCells count="5">
    <mergeCell ref="B2:B3"/>
    <mergeCell ref="C2:F13"/>
    <mergeCell ref="C58:J58"/>
    <mergeCell ref="C59:J59"/>
    <mergeCell ref="C60:J60"/>
  </mergeCells>
  <pageMargins left="0.7" right="0.7" top="0.75" bottom="0.75" header="0.3" footer="0.3"/>
  <pageSetup paperSize="9" scale="52" orientation="portrait" r:id="rId1"/>
  <colBreaks count="1" manualBreakCount="1">
    <brk id="11" max="1048575" man="1"/>
  </colBreaks>
  <legacyDrawing r:id="rId2"/>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79998168889431442"/>
  </sheetPr>
  <dimension ref="B1:N53"/>
  <sheetViews>
    <sheetView view="pageBreakPreview" topLeftCell="A43" zoomScale="85" zoomScaleNormal="85" zoomScaleSheetLayoutView="85" workbookViewId="0">
      <selection activeCell="C43" sqref="C43"/>
    </sheetView>
  </sheetViews>
  <sheetFormatPr defaultRowHeight="15" x14ac:dyDescent="0.25"/>
  <cols>
    <col min="1" max="1" width="3.7109375" style="289" customWidth="1"/>
    <col min="2" max="2" width="15.7109375" style="289" customWidth="1"/>
    <col min="3" max="3" width="80.7109375" style="289" customWidth="1"/>
    <col min="4" max="4" width="8.7109375" style="6" customWidth="1"/>
    <col min="5" max="5" width="9.85546875" style="112" customWidth="1"/>
    <col min="6" max="9" width="10.7109375" style="112" customWidth="1"/>
    <col min="10" max="10" width="3.7109375" style="289" customWidth="1"/>
    <col min="11" max="257" width="9.140625" style="289"/>
    <col min="258" max="258" width="13.7109375" style="289" customWidth="1"/>
    <col min="259" max="259" width="42.7109375" style="289" bestFit="1" customWidth="1"/>
    <col min="260" max="260" width="8.7109375" style="289" customWidth="1"/>
    <col min="261" max="261" width="9.85546875" style="289" customWidth="1"/>
    <col min="262" max="265" width="10.7109375" style="289" customWidth="1"/>
    <col min="266" max="266" width="3.7109375" style="289" customWidth="1"/>
    <col min="267" max="513" width="9.140625" style="289"/>
    <col min="514" max="514" width="13.7109375" style="289" customWidth="1"/>
    <col min="515" max="515" width="42.7109375" style="289" bestFit="1" customWidth="1"/>
    <col min="516" max="516" width="8.7109375" style="289" customWidth="1"/>
    <col min="517" max="517" width="9.85546875" style="289" customWidth="1"/>
    <col min="518" max="521" width="10.7109375" style="289" customWidth="1"/>
    <col min="522" max="522" width="3.7109375" style="289" customWidth="1"/>
    <col min="523" max="769" width="9.140625" style="289"/>
    <col min="770" max="770" width="13.7109375" style="289" customWidth="1"/>
    <col min="771" max="771" width="42.7109375" style="289" bestFit="1" customWidth="1"/>
    <col min="772" max="772" width="8.7109375" style="289" customWidth="1"/>
    <col min="773" max="773" width="9.85546875" style="289" customWidth="1"/>
    <col min="774" max="777" width="10.7109375" style="289" customWidth="1"/>
    <col min="778" max="778" width="3.7109375" style="289" customWidth="1"/>
    <col min="779" max="1025" width="9.140625" style="289"/>
    <col min="1026" max="1026" width="13.7109375" style="289" customWidth="1"/>
    <col min="1027" max="1027" width="42.7109375" style="289" bestFit="1" customWidth="1"/>
    <col min="1028" max="1028" width="8.7109375" style="289" customWidth="1"/>
    <col min="1029" max="1029" width="9.85546875" style="289" customWidth="1"/>
    <col min="1030" max="1033" width="10.7109375" style="289" customWidth="1"/>
    <col min="1034" max="1034" width="3.7109375" style="289" customWidth="1"/>
    <col min="1035" max="1281" width="9.140625" style="289"/>
    <col min="1282" max="1282" width="13.7109375" style="289" customWidth="1"/>
    <col min="1283" max="1283" width="42.7109375" style="289" bestFit="1" customWidth="1"/>
    <col min="1284" max="1284" width="8.7109375" style="289" customWidth="1"/>
    <col min="1285" max="1285" width="9.85546875" style="289" customWidth="1"/>
    <col min="1286" max="1289" width="10.7109375" style="289" customWidth="1"/>
    <col min="1290" max="1290" width="3.7109375" style="289" customWidth="1"/>
    <col min="1291" max="1537" width="9.140625" style="289"/>
    <col min="1538" max="1538" width="13.7109375" style="289" customWidth="1"/>
    <col min="1539" max="1539" width="42.7109375" style="289" bestFit="1" customWidth="1"/>
    <col min="1540" max="1540" width="8.7109375" style="289" customWidth="1"/>
    <col min="1541" max="1541" width="9.85546875" style="289" customWidth="1"/>
    <col min="1542" max="1545" width="10.7109375" style="289" customWidth="1"/>
    <col min="1546" max="1546" width="3.7109375" style="289" customWidth="1"/>
    <col min="1547" max="1793" width="9.140625" style="289"/>
    <col min="1794" max="1794" width="13.7109375" style="289" customWidth="1"/>
    <col min="1795" max="1795" width="42.7109375" style="289" bestFit="1" customWidth="1"/>
    <col min="1796" max="1796" width="8.7109375" style="289" customWidth="1"/>
    <col min="1797" max="1797" width="9.85546875" style="289" customWidth="1"/>
    <col min="1798" max="1801" width="10.7109375" style="289" customWidth="1"/>
    <col min="1802" max="1802" width="3.7109375" style="289" customWidth="1"/>
    <col min="1803" max="2049" width="9.140625" style="289"/>
    <col min="2050" max="2050" width="13.7109375" style="289" customWidth="1"/>
    <col min="2051" max="2051" width="42.7109375" style="289" bestFit="1" customWidth="1"/>
    <col min="2052" max="2052" width="8.7109375" style="289" customWidth="1"/>
    <col min="2053" max="2053" width="9.85546875" style="289" customWidth="1"/>
    <col min="2054" max="2057" width="10.7109375" style="289" customWidth="1"/>
    <col min="2058" max="2058" width="3.7109375" style="289" customWidth="1"/>
    <col min="2059" max="2305" width="9.140625" style="289"/>
    <col min="2306" max="2306" width="13.7109375" style="289" customWidth="1"/>
    <col min="2307" max="2307" width="42.7109375" style="289" bestFit="1" customWidth="1"/>
    <col min="2308" max="2308" width="8.7109375" style="289" customWidth="1"/>
    <col min="2309" max="2309" width="9.85546875" style="289" customWidth="1"/>
    <col min="2310" max="2313" width="10.7109375" style="289" customWidth="1"/>
    <col min="2314" max="2314" width="3.7109375" style="289" customWidth="1"/>
    <col min="2315" max="2561" width="9.140625" style="289"/>
    <col min="2562" max="2562" width="13.7109375" style="289" customWidth="1"/>
    <col min="2563" max="2563" width="42.7109375" style="289" bestFit="1" customWidth="1"/>
    <col min="2564" max="2564" width="8.7109375" style="289" customWidth="1"/>
    <col min="2565" max="2565" width="9.85546875" style="289" customWidth="1"/>
    <col min="2566" max="2569" width="10.7109375" style="289" customWidth="1"/>
    <col min="2570" max="2570" width="3.7109375" style="289" customWidth="1"/>
    <col min="2571" max="2817" width="9.140625" style="289"/>
    <col min="2818" max="2818" width="13.7109375" style="289" customWidth="1"/>
    <col min="2819" max="2819" width="42.7109375" style="289" bestFit="1" customWidth="1"/>
    <col min="2820" max="2820" width="8.7109375" style="289" customWidth="1"/>
    <col min="2821" max="2821" width="9.85546875" style="289" customWidth="1"/>
    <col min="2822" max="2825" width="10.7109375" style="289" customWidth="1"/>
    <col min="2826" max="2826" width="3.7109375" style="289" customWidth="1"/>
    <col min="2827" max="3073" width="9.140625" style="289"/>
    <col min="3074" max="3074" width="13.7109375" style="289" customWidth="1"/>
    <col min="3075" max="3075" width="42.7109375" style="289" bestFit="1" customWidth="1"/>
    <col min="3076" max="3076" width="8.7109375" style="289" customWidth="1"/>
    <col min="3077" max="3077" width="9.85546875" style="289" customWidth="1"/>
    <col min="3078" max="3081" width="10.7109375" style="289" customWidth="1"/>
    <col min="3082" max="3082" width="3.7109375" style="289" customWidth="1"/>
    <col min="3083" max="3329" width="9.140625" style="289"/>
    <col min="3330" max="3330" width="13.7109375" style="289" customWidth="1"/>
    <col min="3331" max="3331" width="42.7109375" style="289" bestFit="1" customWidth="1"/>
    <col min="3332" max="3332" width="8.7109375" style="289" customWidth="1"/>
    <col min="3333" max="3333" width="9.85546875" style="289" customWidth="1"/>
    <col min="3334" max="3337" width="10.7109375" style="289" customWidth="1"/>
    <col min="3338" max="3338" width="3.7109375" style="289" customWidth="1"/>
    <col min="3339" max="3585" width="9.140625" style="289"/>
    <col min="3586" max="3586" width="13.7109375" style="289" customWidth="1"/>
    <col min="3587" max="3587" width="42.7109375" style="289" bestFit="1" customWidth="1"/>
    <col min="3588" max="3588" width="8.7109375" style="289" customWidth="1"/>
    <col min="3589" max="3589" width="9.85546875" style="289" customWidth="1"/>
    <col min="3590" max="3593" width="10.7109375" style="289" customWidth="1"/>
    <col min="3594" max="3594" width="3.7109375" style="289" customWidth="1"/>
    <col min="3595" max="3841" width="9.140625" style="289"/>
    <col min="3842" max="3842" width="13.7109375" style="289" customWidth="1"/>
    <col min="3843" max="3843" width="42.7109375" style="289" bestFit="1" customWidth="1"/>
    <col min="3844" max="3844" width="8.7109375" style="289" customWidth="1"/>
    <col min="3845" max="3845" width="9.85546875" style="289" customWidth="1"/>
    <col min="3846" max="3849" width="10.7109375" style="289" customWidth="1"/>
    <col min="3850" max="3850" width="3.7109375" style="289" customWidth="1"/>
    <col min="3851" max="4097" width="9.140625" style="289"/>
    <col min="4098" max="4098" width="13.7109375" style="289" customWidth="1"/>
    <col min="4099" max="4099" width="42.7109375" style="289" bestFit="1" customWidth="1"/>
    <col min="4100" max="4100" width="8.7109375" style="289" customWidth="1"/>
    <col min="4101" max="4101" width="9.85546875" style="289" customWidth="1"/>
    <col min="4102" max="4105" width="10.7109375" style="289" customWidth="1"/>
    <col min="4106" max="4106" width="3.7109375" style="289" customWidth="1"/>
    <col min="4107" max="4353" width="9.140625" style="289"/>
    <col min="4354" max="4354" width="13.7109375" style="289" customWidth="1"/>
    <col min="4355" max="4355" width="42.7109375" style="289" bestFit="1" customWidth="1"/>
    <col min="4356" max="4356" width="8.7109375" style="289" customWidth="1"/>
    <col min="4357" max="4357" width="9.85546875" style="289" customWidth="1"/>
    <col min="4358" max="4361" width="10.7109375" style="289" customWidth="1"/>
    <col min="4362" max="4362" width="3.7109375" style="289" customWidth="1"/>
    <col min="4363" max="4609" width="9.140625" style="289"/>
    <col min="4610" max="4610" width="13.7109375" style="289" customWidth="1"/>
    <col min="4611" max="4611" width="42.7109375" style="289" bestFit="1" customWidth="1"/>
    <col min="4612" max="4612" width="8.7109375" style="289" customWidth="1"/>
    <col min="4613" max="4613" width="9.85546875" style="289" customWidth="1"/>
    <col min="4614" max="4617" width="10.7109375" style="289" customWidth="1"/>
    <col min="4618" max="4618" width="3.7109375" style="289" customWidth="1"/>
    <col min="4619" max="4865" width="9.140625" style="289"/>
    <col min="4866" max="4866" width="13.7109375" style="289" customWidth="1"/>
    <col min="4867" max="4867" width="42.7109375" style="289" bestFit="1" customWidth="1"/>
    <col min="4868" max="4868" width="8.7109375" style="289" customWidth="1"/>
    <col min="4869" max="4869" width="9.85546875" style="289" customWidth="1"/>
    <col min="4870" max="4873" width="10.7109375" style="289" customWidth="1"/>
    <col min="4874" max="4874" width="3.7109375" style="289" customWidth="1"/>
    <col min="4875" max="5121" width="9.140625" style="289"/>
    <col min="5122" max="5122" width="13.7109375" style="289" customWidth="1"/>
    <col min="5123" max="5123" width="42.7109375" style="289" bestFit="1" customWidth="1"/>
    <col min="5124" max="5124" width="8.7109375" style="289" customWidth="1"/>
    <col min="5125" max="5125" width="9.85546875" style="289" customWidth="1"/>
    <col min="5126" max="5129" width="10.7109375" style="289" customWidth="1"/>
    <col min="5130" max="5130" width="3.7109375" style="289" customWidth="1"/>
    <col min="5131" max="5377" width="9.140625" style="289"/>
    <col min="5378" max="5378" width="13.7109375" style="289" customWidth="1"/>
    <col min="5379" max="5379" width="42.7109375" style="289" bestFit="1" customWidth="1"/>
    <col min="5380" max="5380" width="8.7109375" style="289" customWidth="1"/>
    <col min="5381" max="5381" width="9.85546875" style="289" customWidth="1"/>
    <col min="5382" max="5385" width="10.7109375" style="289" customWidth="1"/>
    <col min="5386" max="5386" width="3.7109375" style="289" customWidth="1"/>
    <col min="5387" max="5633" width="9.140625" style="289"/>
    <col min="5634" max="5634" width="13.7109375" style="289" customWidth="1"/>
    <col min="5635" max="5635" width="42.7109375" style="289" bestFit="1" customWidth="1"/>
    <col min="5636" max="5636" width="8.7109375" style="289" customWidth="1"/>
    <col min="5637" max="5637" width="9.85546875" style="289" customWidth="1"/>
    <col min="5638" max="5641" width="10.7109375" style="289" customWidth="1"/>
    <col min="5642" max="5642" width="3.7109375" style="289" customWidth="1"/>
    <col min="5643" max="5889" width="9.140625" style="289"/>
    <col min="5890" max="5890" width="13.7109375" style="289" customWidth="1"/>
    <col min="5891" max="5891" width="42.7109375" style="289" bestFit="1" customWidth="1"/>
    <col min="5892" max="5892" width="8.7109375" style="289" customWidth="1"/>
    <col min="5893" max="5893" width="9.85546875" style="289" customWidth="1"/>
    <col min="5894" max="5897" width="10.7109375" style="289" customWidth="1"/>
    <col min="5898" max="5898" width="3.7109375" style="289" customWidth="1"/>
    <col min="5899" max="6145" width="9.140625" style="289"/>
    <col min="6146" max="6146" width="13.7109375" style="289" customWidth="1"/>
    <col min="6147" max="6147" width="42.7109375" style="289" bestFit="1" customWidth="1"/>
    <col min="6148" max="6148" width="8.7109375" style="289" customWidth="1"/>
    <col min="6149" max="6149" width="9.85546875" style="289" customWidth="1"/>
    <col min="6150" max="6153" width="10.7109375" style="289" customWidth="1"/>
    <col min="6154" max="6154" width="3.7109375" style="289" customWidth="1"/>
    <col min="6155" max="6401" width="9.140625" style="289"/>
    <col min="6402" max="6402" width="13.7109375" style="289" customWidth="1"/>
    <col min="6403" max="6403" width="42.7109375" style="289" bestFit="1" customWidth="1"/>
    <col min="6404" max="6404" width="8.7109375" style="289" customWidth="1"/>
    <col min="6405" max="6405" width="9.85546875" style="289" customWidth="1"/>
    <col min="6406" max="6409" width="10.7109375" style="289" customWidth="1"/>
    <col min="6410" max="6410" width="3.7109375" style="289" customWidth="1"/>
    <col min="6411" max="6657" width="9.140625" style="289"/>
    <col min="6658" max="6658" width="13.7109375" style="289" customWidth="1"/>
    <col min="6659" max="6659" width="42.7109375" style="289" bestFit="1" customWidth="1"/>
    <col min="6660" max="6660" width="8.7109375" style="289" customWidth="1"/>
    <col min="6661" max="6661" width="9.85546875" style="289" customWidth="1"/>
    <col min="6662" max="6665" width="10.7109375" style="289" customWidth="1"/>
    <col min="6666" max="6666" width="3.7109375" style="289" customWidth="1"/>
    <col min="6667" max="6913" width="9.140625" style="289"/>
    <col min="6914" max="6914" width="13.7109375" style="289" customWidth="1"/>
    <col min="6915" max="6915" width="42.7109375" style="289" bestFit="1" customWidth="1"/>
    <col min="6916" max="6916" width="8.7109375" style="289" customWidth="1"/>
    <col min="6917" max="6917" width="9.85546875" style="289" customWidth="1"/>
    <col min="6918" max="6921" width="10.7109375" style="289" customWidth="1"/>
    <col min="6922" max="6922" width="3.7109375" style="289" customWidth="1"/>
    <col min="6923" max="7169" width="9.140625" style="289"/>
    <col min="7170" max="7170" width="13.7109375" style="289" customWidth="1"/>
    <col min="7171" max="7171" width="42.7109375" style="289" bestFit="1" customWidth="1"/>
    <col min="7172" max="7172" width="8.7109375" style="289" customWidth="1"/>
    <col min="7173" max="7173" width="9.85546875" style="289" customWidth="1"/>
    <col min="7174" max="7177" width="10.7109375" style="289" customWidth="1"/>
    <col min="7178" max="7178" width="3.7109375" style="289" customWidth="1"/>
    <col min="7179" max="7425" width="9.140625" style="289"/>
    <col min="7426" max="7426" width="13.7109375" style="289" customWidth="1"/>
    <col min="7427" max="7427" width="42.7109375" style="289" bestFit="1" customWidth="1"/>
    <col min="7428" max="7428" width="8.7109375" style="289" customWidth="1"/>
    <col min="7429" max="7429" width="9.85546875" style="289" customWidth="1"/>
    <col min="7430" max="7433" width="10.7109375" style="289" customWidth="1"/>
    <col min="7434" max="7434" width="3.7109375" style="289" customWidth="1"/>
    <col min="7435" max="7681" width="9.140625" style="289"/>
    <col min="7682" max="7682" width="13.7109375" style="289" customWidth="1"/>
    <col min="7683" max="7683" width="42.7109375" style="289" bestFit="1" customWidth="1"/>
    <col min="7684" max="7684" width="8.7109375" style="289" customWidth="1"/>
    <col min="7685" max="7685" width="9.85546875" style="289" customWidth="1"/>
    <col min="7686" max="7689" width="10.7109375" style="289" customWidth="1"/>
    <col min="7690" max="7690" width="3.7109375" style="289" customWidth="1"/>
    <col min="7691" max="7937" width="9.140625" style="289"/>
    <col min="7938" max="7938" width="13.7109375" style="289" customWidth="1"/>
    <col min="7939" max="7939" width="42.7109375" style="289" bestFit="1" customWidth="1"/>
    <col min="7940" max="7940" width="8.7109375" style="289" customWidth="1"/>
    <col min="7941" max="7941" width="9.85546875" style="289" customWidth="1"/>
    <col min="7942" max="7945" width="10.7109375" style="289" customWidth="1"/>
    <col min="7946" max="7946" width="3.7109375" style="289" customWidth="1"/>
    <col min="7947" max="8193" width="9.140625" style="289"/>
    <col min="8194" max="8194" width="13.7109375" style="289" customWidth="1"/>
    <col min="8195" max="8195" width="42.7109375" style="289" bestFit="1" customWidth="1"/>
    <col min="8196" max="8196" width="8.7109375" style="289" customWidth="1"/>
    <col min="8197" max="8197" width="9.85546875" style="289" customWidth="1"/>
    <col min="8198" max="8201" width="10.7109375" style="289" customWidth="1"/>
    <col min="8202" max="8202" width="3.7109375" style="289" customWidth="1"/>
    <col min="8203" max="8449" width="9.140625" style="289"/>
    <col min="8450" max="8450" width="13.7109375" style="289" customWidth="1"/>
    <col min="8451" max="8451" width="42.7109375" style="289" bestFit="1" customWidth="1"/>
    <col min="8452" max="8452" width="8.7109375" style="289" customWidth="1"/>
    <col min="8453" max="8453" width="9.85546875" style="289" customWidth="1"/>
    <col min="8454" max="8457" width="10.7109375" style="289" customWidth="1"/>
    <col min="8458" max="8458" width="3.7109375" style="289" customWidth="1"/>
    <col min="8459" max="8705" width="9.140625" style="289"/>
    <col min="8706" max="8706" width="13.7109375" style="289" customWidth="1"/>
    <col min="8707" max="8707" width="42.7109375" style="289" bestFit="1" customWidth="1"/>
    <col min="8708" max="8708" width="8.7109375" style="289" customWidth="1"/>
    <col min="8709" max="8709" width="9.85546875" style="289" customWidth="1"/>
    <col min="8710" max="8713" width="10.7109375" style="289" customWidth="1"/>
    <col min="8714" max="8714" width="3.7109375" style="289" customWidth="1"/>
    <col min="8715" max="8961" width="9.140625" style="289"/>
    <col min="8962" max="8962" width="13.7109375" style="289" customWidth="1"/>
    <col min="8963" max="8963" width="42.7109375" style="289" bestFit="1" customWidth="1"/>
    <col min="8964" max="8964" width="8.7109375" style="289" customWidth="1"/>
    <col min="8965" max="8965" width="9.85546875" style="289" customWidth="1"/>
    <col min="8966" max="8969" width="10.7109375" style="289" customWidth="1"/>
    <col min="8970" max="8970" width="3.7109375" style="289" customWidth="1"/>
    <col min="8971" max="9217" width="9.140625" style="289"/>
    <col min="9218" max="9218" width="13.7109375" style="289" customWidth="1"/>
    <col min="9219" max="9219" width="42.7109375" style="289" bestFit="1" customWidth="1"/>
    <col min="9220" max="9220" width="8.7109375" style="289" customWidth="1"/>
    <col min="9221" max="9221" width="9.85546875" style="289" customWidth="1"/>
    <col min="9222" max="9225" width="10.7109375" style="289" customWidth="1"/>
    <col min="9226" max="9226" width="3.7109375" style="289" customWidth="1"/>
    <col min="9227" max="9473" width="9.140625" style="289"/>
    <col min="9474" max="9474" width="13.7109375" style="289" customWidth="1"/>
    <col min="9475" max="9475" width="42.7109375" style="289" bestFit="1" customWidth="1"/>
    <col min="9476" max="9476" width="8.7109375" style="289" customWidth="1"/>
    <col min="9477" max="9477" width="9.85546875" style="289" customWidth="1"/>
    <col min="9478" max="9481" width="10.7109375" style="289" customWidth="1"/>
    <col min="9482" max="9482" width="3.7109375" style="289" customWidth="1"/>
    <col min="9483" max="9729" width="9.140625" style="289"/>
    <col min="9730" max="9730" width="13.7109375" style="289" customWidth="1"/>
    <col min="9731" max="9731" width="42.7109375" style="289" bestFit="1" customWidth="1"/>
    <col min="9732" max="9732" width="8.7109375" style="289" customWidth="1"/>
    <col min="9733" max="9733" width="9.85546875" style="289" customWidth="1"/>
    <col min="9734" max="9737" width="10.7109375" style="289" customWidth="1"/>
    <col min="9738" max="9738" width="3.7109375" style="289" customWidth="1"/>
    <col min="9739" max="9985" width="9.140625" style="289"/>
    <col min="9986" max="9986" width="13.7109375" style="289" customWidth="1"/>
    <col min="9987" max="9987" width="42.7109375" style="289" bestFit="1" customWidth="1"/>
    <col min="9988" max="9988" width="8.7109375" style="289" customWidth="1"/>
    <col min="9989" max="9989" width="9.85546875" style="289" customWidth="1"/>
    <col min="9990" max="9993" width="10.7109375" style="289" customWidth="1"/>
    <col min="9994" max="9994" width="3.7109375" style="289" customWidth="1"/>
    <col min="9995" max="10241" width="9.140625" style="289"/>
    <col min="10242" max="10242" width="13.7109375" style="289" customWidth="1"/>
    <col min="10243" max="10243" width="42.7109375" style="289" bestFit="1" customWidth="1"/>
    <col min="10244" max="10244" width="8.7109375" style="289" customWidth="1"/>
    <col min="10245" max="10245" width="9.85546875" style="289" customWidth="1"/>
    <col min="10246" max="10249" width="10.7109375" style="289" customWidth="1"/>
    <col min="10250" max="10250" width="3.7109375" style="289" customWidth="1"/>
    <col min="10251" max="10497" width="9.140625" style="289"/>
    <col min="10498" max="10498" width="13.7109375" style="289" customWidth="1"/>
    <col min="10499" max="10499" width="42.7109375" style="289" bestFit="1" customWidth="1"/>
    <col min="10500" max="10500" width="8.7109375" style="289" customWidth="1"/>
    <col min="10501" max="10501" width="9.85546875" style="289" customWidth="1"/>
    <col min="10502" max="10505" width="10.7109375" style="289" customWidth="1"/>
    <col min="10506" max="10506" width="3.7109375" style="289" customWidth="1"/>
    <col min="10507" max="10753" width="9.140625" style="289"/>
    <col min="10754" max="10754" width="13.7109375" style="289" customWidth="1"/>
    <col min="10755" max="10755" width="42.7109375" style="289" bestFit="1" customWidth="1"/>
    <col min="10756" max="10756" width="8.7109375" style="289" customWidth="1"/>
    <col min="10757" max="10757" width="9.85546875" style="289" customWidth="1"/>
    <col min="10758" max="10761" width="10.7109375" style="289" customWidth="1"/>
    <col min="10762" max="10762" width="3.7109375" style="289" customWidth="1"/>
    <col min="10763" max="11009" width="9.140625" style="289"/>
    <col min="11010" max="11010" width="13.7109375" style="289" customWidth="1"/>
    <col min="11011" max="11011" width="42.7109375" style="289" bestFit="1" customWidth="1"/>
    <col min="11012" max="11012" width="8.7109375" style="289" customWidth="1"/>
    <col min="11013" max="11013" width="9.85546875" style="289" customWidth="1"/>
    <col min="11014" max="11017" width="10.7109375" style="289" customWidth="1"/>
    <col min="11018" max="11018" width="3.7109375" style="289" customWidth="1"/>
    <col min="11019" max="11265" width="9.140625" style="289"/>
    <col min="11266" max="11266" width="13.7109375" style="289" customWidth="1"/>
    <col min="11267" max="11267" width="42.7109375" style="289" bestFit="1" customWidth="1"/>
    <col min="11268" max="11268" width="8.7109375" style="289" customWidth="1"/>
    <col min="11269" max="11269" width="9.85546875" style="289" customWidth="1"/>
    <col min="11270" max="11273" width="10.7109375" style="289" customWidth="1"/>
    <col min="11274" max="11274" width="3.7109375" style="289" customWidth="1"/>
    <col min="11275" max="11521" width="9.140625" style="289"/>
    <col min="11522" max="11522" width="13.7109375" style="289" customWidth="1"/>
    <col min="11523" max="11523" width="42.7109375" style="289" bestFit="1" customWidth="1"/>
    <col min="11524" max="11524" width="8.7109375" style="289" customWidth="1"/>
    <col min="11525" max="11525" width="9.85546875" style="289" customWidth="1"/>
    <col min="11526" max="11529" width="10.7109375" style="289" customWidth="1"/>
    <col min="11530" max="11530" width="3.7109375" style="289" customWidth="1"/>
    <col min="11531" max="11777" width="9.140625" style="289"/>
    <col min="11778" max="11778" width="13.7109375" style="289" customWidth="1"/>
    <col min="11779" max="11779" width="42.7109375" style="289" bestFit="1" customWidth="1"/>
    <col min="11780" max="11780" width="8.7109375" style="289" customWidth="1"/>
    <col min="11781" max="11781" width="9.85546875" style="289" customWidth="1"/>
    <col min="11782" max="11785" width="10.7109375" style="289" customWidth="1"/>
    <col min="11786" max="11786" width="3.7109375" style="289" customWidth="1"/>
    <col min="11787" max="12033" width="9.140625" style="289"/>
    <col min="12034" max="12034" width="13.7109375" style="289" customWidth="1"/>
    <col min="12035" max="12035" width="42.7109375" style="289" bestFit="1" customWidth="1"/>
    <col min="12036" max="12036" width="8.7109375" style="289" customWidth="1"/>
    <col min="12037" max="12037" width="9.85546875" style="289" customWidth="1"/>
    <col min="12038" max="12041" width="10.7109375" style="289" customWidth="1"/>
    <col min="12042" max="12042" width="3.7109375" style="289" customWidth="1"/>
    <col min="12043" max="12289" width="9.140625" style="289"/>
    <col min="12290" max="12290" width="13.7109375" style="289" customWidth="1"/>
    <col min="12291" max="12291" width="42.7109375" style="289" bestFit="1" customWidth="1"/>
    <col min="12292" max="12292" width="8.7109375" style="289" customWidth="1"/>
    <col min="12293" max="12293" width="9.85546875" style="289" customWidth="1"/>
    <col min="12294" max="12297" width="10.7109375" style="289" customWidth="1"/>
    <col min="12298" max="12298" width="3.7109375" style="289" customWidth="1"/>
    <col min="12299" max="12545" width="9.140625" style="289"/>
    <col min="12546" max="12546" width="13.7109375" style="289" customWidth="1"/>
    <col min="12547" max="12547" width="42.7109375" style="289" bestFit="1" customWidth="1"/>
    <col min="12548" max="12548" width="8.7109375" style="289" customWidth="1"/>
    <col min="12549" max="12549" width="9.85546875" style="289" customWidth="1"/>
    <col min="12550" max="12553" width="10.7109375" style="289" customWidth="1"/>
    <col min="12554" max="12554" width="3.7109375" style="289" customWidth="1"/>
    <col min="12555" max="12801" width="9.140625" style="289"/>
    <col min="12802" max="12802" width="13.7109375" style="289" customWidth="1"/>
    <col min="12803" max="12803" width="42.7109375" style="289" bestFit="1" customWidth="1"/>
    <col min="12804" max="12804" width="8.7109375" style="289" customWidth="1"/>
    <col min="12805" max="12805" width="9.85546875" style="289" customWidth="1"/>
    <col min="12806" max="12809" width="10.7109375" style="289" customWidth="1"/>
    <col min="12810" max="12810" width="3.7109375" style="289" customWidth="1"/>
    <col min="12811" max="13057" width="9.140625" style="289"/>
    <col min="13058" max="13058" width="13.7109375" style="289" customWidth="1"/>
    <col min="13059" max="13059" width="42.7109375" style="289" bestFit="1" customWidth="1"/>
    <col min="13060" max="13060" width="8.7109375" style="289" customWidth="1"/>
    <col min="13061" max="13061" width="9.85546875" style="289" customWidth="1"/>
    <col min="13062" max="13065" width="10.7109375" style="289" customWidth="1"/>
    <col min="13066" max="13066" width="3.7109375" style="289" customWidth="1"/>
    <col min="13067" max="13313" width="9.140625" style="289"/>
    <col min="13314" max="13314" width="13.7109375" style="289" customWidth="1"/>
    <col min="13315" max="13315" width="42.7109375" style="289" bestFit="1" customWidth="1"/>
    <col min="13316" max="13316" width="8.7109375" style="289" customWidth="1"/>
    <col min="13317" max="13317" width="9.85546875" style="289" customWidth="1"/>
    <col min="13318" max="13321" width="10.7109375" style="289" customWidth="1"/>
    <col min="13322" max="13322" width="3.7109375" style="289" customWidth="1"/>
    <col min="13323" max="13569" width="9.140625" style="289"/>
    <col min="13570" max="13570" width="13.7109375" style="289" customWidth="1"/>
    <col min="13571" max="13571" width="42.7109375" style="289" bestFit="1" customWidth="1"/>
    <col min="13572" max="13572" width="8.7109375" style="289" customWidth="1"/>
    <col min="13573" max="13573" width="9.85546875" style="289" customWidth="1"/>
    <col min="13574" max="13577" width="10.7109375" style="289" customWidth="1"/>
    <col min="13578" max="13578" width="3.7109375" style="289" customWidth="1"/>
    <col min="13579" max="13825" width="9.140625" style="289"/>
    <col min="13826" max="13826" width="13.7109375" style="289" customWidth="1"/>
    <col min="13827" max="13827" width="42.7109375" style="289" bestFit="1" customWidth="1"/>
    <col min="13828" max="13828" width="8.7109375" style="289" customWidth="1"/>
    <col min="13829" max="13829" width="9.85546875" style="289" customWidth="1"/>
    <col min="13830" max="13833" width="10.7109375" style="289" customWidth="1"/>
    <col min="13834" max="13834" width="3.7109375" style="289" customWidth="1"/>
    <col min="13835" max="14081" width="9.140625" style="289"/>
    <col min="14082" max="14082" width="13.7109375" style="289" customWidth="1"/>
    <col min="14083" max="14083" width="42.7109375" style="289" bestFit="1" customWidth="1"/>
    <col min="14084" max="14084" width="8.7109375" style="289" customWidth="1"/>
    <col min="14085" max="14085" width="9.85546875" style="289" customWidth="1"/>
    <col min="14086" max="14089" width="10.7109375" style="289" customWidth="1"/>
    <col min="14090" max="14090" width="3.7109375" style="289" customWidth="1"/>
    <col min="14091" max="14337" width="9.140625" style="289"/>
    <col min="14338" max="14338" width="13.7109375" style="289" customWidth="1"/>
    <col min="14339" max="14339" width="42.7109375" style="289" bestFit="1" customWidth="1"/>
    <col min="14340" max="14340" width="8.7109375" style="289" customWidth="1"/>
    <col min="14341" max="14341" width="9.85546875" style="289" customWidth="1"/>
    <col min="14342" max="14345" width="10.7109375" style="289" customWidth="1"/>
    <col min="14346" max="14346" width="3.7109375" style="289" customWidth="1"/>
    <col min="14347" max="14593" width="9.140625" style="289"/>
    <col min="14594" max="14594" width="13.7109375" style="289" customWidth="1"/>
    <col min="14595" max="14595" width="42.7109375" style="289" bestFit="1" customWidth="1"/>
    <col min="14596" max="14596" width="8.7109375" style="289" customWidth="1"/>
    <col min="14597" max="14597" width="9.85546875" style="289" customWidth="1"/>
    <col min="14598" max="14601" width="10.7109375" style="289" customWidth="1"/>
    <col min="14602" max="14602" width="3.7109375" style="289" customWidth="1"/>
    <col min="14603" max="14849" width="9.140625" style="289"/>
    <col min="14850" max="14850" width="13.7109375" style="289" customWidth="1"/>
    <col min="14851" max="14851" width="42.7109375" style="289" bestFit="1" customWidth="1"/>
    <col min="14852" max="14852" width="8.7109375" style="289" customWidth="1"/>
    <col min="14853" max="14853" width="9.85546875" style="289" customWidth="1"/>
    <col min="14854" max="14857" width="10.7109375" style="289" customWidth="1"/>
    <col min="14858" max="14858" width="3.7109375" style="289" customWidth="1"/>
    <col min="14859" max="15105" width="9.140625" style="289"/>
    <col min="15106" max="15106" width="13.7109375" style="289" customWidth="1"/>
    <col min="15107" max="15107" width="42.7109375" style="289" bestFit="1" customWidth="1"/>
    <col min="15108" max="15108" width="8.7109375" style="289" customWidth="1"/>
    <col min="15109" max="15109" width="9.85546875" style="289" customWidth="1"/>
    <col min="15110" max="15113" width="10.7109375" style="289" customWidth="1"/>
    <col min="15114" max="15114" width="3.7109375" style="289" customWidth="1"/>
    <col min="15115" max="15361" width="9.140625" style="289"/>
    <col min="15362" max="15362" width="13.7109375" style="289" customWidth="1"/>
    <col min="15363" max="15363" width="42.7109375" style="289" bestFit="1" customWidth="1"/>
    <col min="15364" max="15364" width="8.7109375" style="289" customWidth="1"/>
    <col min="15365" max="15365" width="9.85546875" style="289" customWidth="1"/>
    <col min="15366" max="15369" width="10.7109375" style="289" customWidth="1"/>
    <col min="15370" max="15370" width="3.7109375" style="289" customWidth="1"/>
    <col min="15371" max="15617" width="9.140625" style="289"/>
    <col min="15618" max="15618" width="13.7109375" style="289" customWidth="1"/>
    <col min="15619" max="15619" width="42.7109375" style="289" bestFit="1" customWidth="1"/>
    <col min="15620" max="15620" width="8.7109375" style="289" customWidth="1"/>
    <col min="15621" max="15621" width="9.85546875" style="289" customWidth="1"/>
    <col min="15622" max="15625" width="10.7109375" style="289" customWidth="1"/>
    <col min="15626" max="15626" width="3.7109375" style="289" customWidth="1"/>
    <col min="15627" max="15873" width="9.140625" style="289"/>
    <col min="15874" max="15874" width="13.7109375" style="289" customWidth="1"/>
    <col min="15875" max="15875" width="42.7109375" style="289" bestFit="1" customWidth="1"/>
    <col min="15876" max="15876" width="8.7109375" style="289" customWidth="1"/>
    <col min="15877" max="15877" width="9.85546875" style="289" customWidth="1"/>
    <col min="15878" max="15881" width="10.7109375" style="289" customWidth="1"/>
    <col min="15882" max="15882" width="3.7109375" style="289" customWidth="1"/>
    <col min="15883" max="16129" width="9.140625" style="289"/>
    <col min="16130" max="16130" width="13.7109375" style="289" customWidth="1"/>
    <col min="16131" max="16131" width="42.7109375" style="289" bestFit="1" customWidth="1"/>
    <col min="16132" max="16132" width="8.7109375" style="289" customWidth="1"/>
    <col min="16133" max="16133" width="9.85546875" style="289" customWidth="1"/>
    <col min="16134" max="16137" width="10.7109375" style="289" customWidth="1"/>
    <col min="16138" max="16138" width="3.7109375" style="289" customWidth="1"/>
    <col min="16139" max="16384" width="9.140625" style="289"/>
  </cols>
  <sheetData>
    <row r="1" spans="2:11" ht="15.75" thickBot="1" x14ac:dyDescent="0.3">
      <c r="C1" s="3"/>
      <c r="D1" s="4"/>
    </row>
    <row r="2" spans="2:11" x14ac:dyDescent="0.25">
      <c r="B2" s="376" t="s">
        <v>198</v>
      </c>
      <c r="C2" s="366" t="s">
        <v>299</v>
      </c>
      <c r="D2" s="378"/>
      <c r="E2" s="378"/>
      <c r="F2" s="379"/>
    </row>
    <row r="3" spans="2:11" ht="15.75" thickBot="1" x14ac:dyDescent="0.3">
      <c r="B3" s="377"/>
      <c r="C3" s="380"/>
      <c r="D3" s="381"/>
      <c r="E3" s="381"/>
      <c r="F3" s="382"/>
    </row>
    <row r="4" spans="2:11" x14ac:dyDescent="0.25">
      <c r="C4" s="380"/>
      <c r="D4" s="381"/>
      <c r="E4" s="381"/>
      <c r="F4" s="382"/>
    </row>
    <row r="5" spans="2:11" x14ac:dyDescent="0.25">
      <c r="C5" s="380"/>
      <c r="D5" s="381"/>
      <c r="E5" s="381"/>
      <c r="F5" s="382"/>
      <c r="K5" s="101"/>
    </row>
    <row r="6" spans="2:11" x14ac:dyDescent="0.25">
      <c r="C6" s="380"/>
      <c r="D6" s="381"/>
      <c r="E6" s="381"/>
      <c r="F6" s="382"/>
    </row>
    <row r="7" spans="2:11" x14ac:dyDescent="0.25">
      <c r="C7" s="380"/>
      <c r="D7" s="381"/>
      <c r="E7" s="381"/>
      <c r="F7" s="382"/>
    </row>
    <row r="8" spans="2:11" x14ac:dyDescent="0.25">
      <c r="C8" s="380"/>
      <c r="D8" s="381"/>
      <c r="E8" s="381"/>
      <c r="F8" s="382"/>
    </row>
    <row r="9" spans="2:11" x14ac:dyDescent="0.25">
      <c r="C9" s="380"/>
      <c r="D9" s="381"/>
      <c r="E9" s="381"/>
      <c r="F9" s="382"/>
    </row>
    <row r="10" spans="2:11" x14ac:dyDescent="0.25">
      <c r="C10" s="380"/>
      <c r="D10" s="381"/>
      <c r="E10" s="381"/>
      <c r="F10" s="382"/>
    </row>
    <row r="11" spans="2:11" x14ac:dyDescent="0.25">
      <c r="C11" s="380"/>
      <c r="D11" s="381"/>
      <c r="E11" s="381"/>
      <c r="F11" s="382"/>
    </row>
    <row r="12" spans="2:11" x14ac:dyDescent="0.25">
      <c r="C12" s="380"/>
      <c r="D12" s="381"/>
      <c r="E12" s="381"/>
      <c r="F12" s="382"/>
    </row>
    <row r="13" spans="2:11" x14ac:dyDescent="0.25">
      <c r="C13" s="383"/>
      <c r="D13" s="384"/>
      <c r="E13" s="384"/>
      <c r="F13" s="385"/>
    </row>
    <row r="14" spans="2:11" ht="15.75" thickBot="1" x14ac:dyDescent="0.3"/>
    <row r="15" spans="2:11" s="8" customFormat="1" ht="13.5" thickBot="1" x14ac:dyDescent="0.25">
      <c r="C15" s="8" t="s">
        <v>0</v>
      </c>
      <c r="D15" s="9"/>
      <c r="E15" s="10"/>
      <c r="F15" s="10"/>
      <c r="G15" s="11" t="s">
        <v>1</v>
      </c>
      <c r="H15" s="12">
        <v>1</v>
      </c>
      <c r="I15" s="10"/>
    </row>
    <row r="16" spans="2:11" ht="15.75" thickBot="1" x14ac:dyDescent="0.3">
      <c r="C16" s="8"/>
      <c r="G16" s="11"/>
      <c r="H16" s="12"/>
    </row>
    <row r="17" spans="2:14" ht="15.75" thickBot="1" x14ac:dyDescent="0.3">
      <c r="C17" s="8"/>
      <c r="G17" s="11"/>
      <c r="H17" s="12"/>
    </row>
    <row r="18" spans="2:14" ht="15.75" thickBot="1" x14ac:dyDescent="0.3"/>
    <row r="19" spans="2:14" s="18" customFormat="1" ht="12.75" x14ac:dyDescent="0.2">
      <c r="B19" s="13" t="s">
        <v>2</v>
      </c>
      <c r="C19" s="14" t="s">
        <v>3</v>
      </c>
      <c r="D19" s="14" t="s">
        <v>4</v>
      </c>
      <c r="E19" s="15" t="s">
        <v>5</v>
      </c>
      <c r="F19" s="16" t="s">
        <v>6</v>
      </c>
      <c r="G19" s="15" t="s">
        <v>6</v>
      </c>
      <c r="H19" s="15" t="s">
        <v>7</v>
      </c>
      <c r="I19" s="15" t="s">
        <v>8</v>
      </c>
    </row>
    <row r="20" spans="2:14" s="18" customFormat="1" ht="33" thickBot="1" x14ac:dyDescent="0.25">
      <c r="B20" s="94" t="s">
        <v>9</v>
      </c>
      <c r="C20" s="20"/>
      <c r="D20" s="20"/>
      <c r="E20" s="21"/>
      <c r="F20" s="22" t="s">
        <v>29</v>
      </c>
      <c r="G20" s="23" t="s">
        <v>30</v>
      </c>
      <c r="H20" s="21"/>
      <c r="I20" s="21"/>
    </row>
    <row r="21" spans="2:14" s="18" customFormat="1" ht="13.5" thickBot="1" x14ac:dyDescent="0.25">
      <c r="B21" s="95"/>
      <c r="C21" s="25" t="s">
        <v>13</v>
      </c>
      <c r="D21" s="26"/>
      <c r="E21" s="27"/>
      <c r="F21" s="27"/>
      <c r="G21" s="27"/>
      <c r="H21" s="27"/>
      <c r="I21" s="29"/>
    </row>
    <row r="22" spans="2:14" s="119" customFormat="1" ht="12.75" x14ac:dyDescent="0.2">
      <c r="B22" s="159"/>
      <c r="C22" s="114"/>
      <c r="D22" s="115"/>
      <c r="E22" s="116"/>
      <c r="F22" s="116"/>
      <c r="G22" s="116"/>
      <c r="H22" s="117"/>
      <c r="I22" s="118"/>
    </row>
    <row r="23" spans="2:14" s="126" customFormat="1" x14ac:dyDescent="0.25">
      <c r="B23" s="121"/>
      <c r="C23" s="121"/>
      <c r="D23" s="122"/>
      <c r="E23" s="123"/>
      <c r="F23" s="123"/>
      <c r="G23" s="123"/>
      <c r="H23" s="124"/>
      <c r="I23" s="125"/>
      <c r="K23" s="39"/>
      <c r="L23" s="40"/>
      <c r="M23" s="127"/>
      <c r="N23" s="127"/>
    </row>
    <row r="24" spans="2:14" x14ac:dyDescent="0.25">
      <c r="B24" s="46"/>
      <c r="C24" s="128"/>
      <c r="D24" s="129"/>
      <c r="E24" s="130"/>
      <c r="F24" s="130"/>
      <c r="G24" s="130"/>
      <c r="H24" s="131"/>
      <c r="I24" s="132"/>
      <c r="K24" s="45"/>
    </row>
    <row r="25" spans="2:14" x14ac:dyDescent="0.25">
      <c r="B25" s="46"/>
      <c r="C25" s="46"/>
      <c r="D25" s="129"/>
      <c r="E25" s="133"/>
      <c r="F25" s="133"/>
      <c r="G25" s="133"/>
      <c r="H25" s="131"/>
      <c r="I25" s="132"/>
      <c r="K25" s="45"/>
    </row>
    <row r="26" spans="2:14" ht="15.75" thickBot="1" x14ac:dyDescent="0.3">
      <c r="B26" s="96"/>
      <c r="C26" s="50"/>
      <c r="D26" s="51"/>
      <c r="E26" s="134"/>
      <c r="F26" s="134"/>
      <c r="G26" s="134"/>
      <c r="H26" s="134"/>
      <c r="I26" s="135"/>
    </row>
    <row r="27" spans="2:14" ht="15.75" thickBot="1" x14ac:dyDescent="0.3">
      <c r="B27" s="97"/>
      <c r="C27" s="56" t="s">
        <v>14</v>
      </c>
      <c r="D27" s="57"/>
      <c r="E27" s="136"/>
      <c r="F27" s="136"/>
      <c r="G27" s="136"/>
      <c r="H27" s="60" t="s">
        <v>15</v>
      </c>
      <c r="I27" s="12">
        <f>SUM(I22:I26)</f>
        <v>0</v>
      </c>
    </row>
    <row r="28" spans="2:14" ht="15.75" thickBot="1" x14ac:dyDescent="0.3">
      <c r="B28" s="97"/>
      <c r="C28" s="50"/>
      <c r="D28" s="61"/>
      <c r="E28" s="137"/>
      <c r="F28" s="137"/>
      <c r="G28" s="137"/>
      <c r="H28" s="137"/>
      <c r="I28" s="138"/>
    </row>
    <row r="29" spans="2:14" ht="15.75" thickBot="1" x14ac:dyDescent="0.3">
      <c r="B29" s="98"/>
      <c r="C29" s="25" t="s">
        <v>16</v>
      </c>
      <c r="D29" s="61"/>
      <c r="E29" s="137"/>
      <c r="F29" s="137"/>
      <c r="G29" s="137"/>
      <c r="H29" s="137"/>
      <c r="I29" s="138"/>
    </row>
    <row r="30" spans="2:14" s="287" customFormat="1" x14ac:dyDescent="0.25">
      <c r="B30" s="99"/>
      <c r="C30" s="67"/>
      <c r="D30" s="68"/>
      <c r="E30" s="139"/>
      <c r="F30" s="139"/>
      <c r="G30" s="139"/>
      <c r="H30" s="139"/>
      <c r="I30" s="140"/>
    </row>
    <row r="31" spans="2:14" s="287" customFormat="1" x14ac:dyDescent="0.25">
      <c r="B31" s="74"/>
      <c r="C31" s="74"/>
      <c r="D31" s="75"/>
      <c r="E31" s="142"/>
      <c r="F31" s="142"/>
      <c r="G31" s="142"/>
      <c r="H31" s="124"/>
      <c r="I31" s="125"/>
    </row>
    <row r="32" spans="2:14" s="287" customFormat="1" x14ac:dyDescent="0.25">
      <c r="B32" s="74"/>
      <c r="C32" s="74"/>
      <c r="D32" s="75"/>
      <c r="E32" s="142"/>
      <c r="F32" s="142"/>
      <c r="G32" s="142"/>
      <c r="H32" s="124"/>
      <c r="I32" s="125"/>
    </row>
    <row r="33" spans="2:11" s="287" customFormat="1" x14ac:dyDescent="0.25">
      <c r="B33" s="74"/>
      <c r="C33" s="74"/>
      <c r="D33" s="75"/>
      <c r="E33" s="142"/>
      <c r="F33" s="142"/>
      <c r="G33" s="142"/>
      <c r="H33" s="142"/>
      <c r="I33" s="125"/>
    </row>
    <row r="34" spans="2:11" s="287" customFormat="1" x14ac:dyDescent="0.25">
      <c r="B34" s="74"/>
      <c r="C34" s="74"/>
      <c r="D34" s="75"/>
      <c r="E34" s="142"/>
      <c r="F34" s="142"/>
      <c r="G34" s="142"/>
      <c r="H34" s="124"/>
      <c r="I34" s="125"/>
    </row>
    <row r="35" spans="2:11" s="287" customFormat="1" x14ac:dyDescent="0.25">
      <c r="B35" s="74"/>
      <c r="C35" s="74"/>
      <c r="D35" s="75"/>
      <c r="E35" s="142"/>
      <c r="F35" s="142"/>
      <c r="G35" s="142"/>
      <c r="H35" s="124"/>
      <c r="I35" s="125"/>
    </row>
    <row r="36" spans="2:11" x14ac:dyDescent="0.25">
      <c r="B36" s="46"/>
      <c r="C36" s="46"/>
      <c r="D36" s="78"/>
      <c r="E36" s="133"/>
      <c r="F36" s="133"/>
      <c r="G36" s="133"/>
      <c r="H36" s="133"/>
      <c r="I36" s="132"/>
    </row>
    <row r="37" spans="2:11" ht="15.75" thickBot="1" x14ac:dyDescent="0.3">
      <c r="B37" s="96"/>
      <c r="C37" s="50"/>
      <c r="D37" s="79"/>
      <c r="E37" s="143"/>
      <c r="F37" s="143"/>
      <c r="G37" s="143"/>
      <c r="H37" s="131"/>
      <c r="I37" s="144"/>
      <c r="K37" s="45"/>
    </row>
    <row r="38" spans="2:11" ht="15.75" thickBot="1" x14ac:dyDescent="0.3">
      <c r="B38" s="97"/>
      <c r="C38" s="56" t="s">
        <v>17</v>
      </c>
      <c r="D38" s="57"/>
      <c r="E38" s="136"/>
      <c r="F38" s="136"/>
      <c r="G38" s="136"/>
      <c r="H38" s="60" t="s">
        <v>15</v>
      </c>
      <c r="I38" s="12">
        <f>SUM(I30:I37)</f>
        <v>0</v>
      </c>
    </row>
    <row r="39" spans="2:11" ht="15.75" thickBot="1" x14ac:dyDescent="0.3">
      <c r="B39" s="97"/>
      <c r="C39" s="50"/>
      <c r="D39" s="61"/>
      <c r="E39" s="137"/>
      <c r="F39" s="137"/>
      <c r="G39" s="137"/>
      <c r="H39" s="137"/>
      <c r="I39" s="138"/>
    </row>
    <row r="40" spans="2:11" ht="15.75" thickBot="1" x14ac:dyDescent="0.3">
      <c r="B40" s="98"/>
      <c r="C40" s="25" t="s">
        <v>18</v>
      </c>
      <c r="D40" s="61"/>
      <c r="E40" s="137"/>
      <c r="F40" s="137"/>
      <c r="G40" s="137"/>
      <c r="H40" s="137"/>
      <c r="I40" s="138"/>
    </row>
    <row r="41" spans="2:11" ht="178.5" x14ac:dyDescent="0.25">
      <c r="B41" s="224" t="str">
        <f>'ANAS 2015'!B4</f>
        <v xml:space="preserve">SIC.04.02.001.3.b </v>
      </c>
      <c r="C41" s="232" t="str">
        <f>'ANAS 2015'!C4</f>
        <v xml:space="preserve">SEGNALE TRIANGOLARE O OTTAGONALE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LATO/DIAMETRO CM 120
-PER OGNI MESE IN PIÙ O FRAZIONE </v>
      </c>
      <c r="D41" s="234" t="str">
        <f>'ANAS 2015'!D4</f>
        <v xml:space="preserve">cad </v>
      </c>
      <c r="E41" s="249">
        <f>'BSIC06.a-3C'!E41</f>
        <v>2</v>
      </c>
      <c r="F41" s="250">
        <f>'ANAS 2015'!E4</f>
        <v>9.0500000000000007</v>
      </c>
      <c r="G41" s="249">
        <f t="shared" ref="G41:G46" si="0">F41/4</f>
        <v>2.2625000000000002</v>
      </c>
      <c r="H41" s="251">
        <f t="shared" ref="H41:H46" si="1">E41/$H$15</f>
        <v>2</v>
      </c>
      <c r="I41" s="252">
        <f t="shared" ref="I41:I46" si="2">H41*G41</f>
        <v>4.5250000000000004</v>
      </c>
      <c r="K41" s="45"/>
    </row>
    <row r="42" spans="2:11" ht="204" x14ac:dyDescent="0.25">
      <c r="B42" s="232" t="str">
        <f>'ANAS 2015'!B10</f>
        <v xml:space="preserve">SIC.04.02.010.2.b </v>
      </c>
      <c r="C42" s="232" t="str">
        <f>'ANAS 2015'!C10</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0,26 A 0,90 MQ DI SUPERFICIE 
-PER OGNI MESE IN PIÙ O FRAZIONE </v>
      </c>
      <c r="D42" s="239" t="str">
        <f>'ANAS 2015'!D10</f>
        <v>mq</v>
      </c>
      <c r="E42" s="253">
        <f>'BSIC06.a-3C'!E42</f>
        <v>0.84</v>
      </c>
      <c r="F42" s="254">
        <f>'ANAS 2015'!E10</f>
        <v>15.26</v>
      </c>
      <c r="G42" s="253">
        <f t="shared" si="0"/>
        <v>3.8149999999999999</v>
      </c>
      <c r="H42" s="255">
        <f t="shared" si="1"/>
        <v>0.84</v>
      </c>
      <c r="I42" s="256">
        <f t="shared" si="2"/>
        <v>3.2045999999999997</v>
      </c>
      <c r="K42" s="45"/>
    </row>
    <row r="43" spans="2:11" ht="178.5" x14ac:dyDescent="0.25">
      <c r="B43" s="224" t="str">
        <f>'ANAS 2015'!B6</f>
        <v xml:space="preserve">SIC.04.02.005.3.b </v>
      </c>
      <c r="C43" s="232" t="str">
        <f>'ANAS 2015'!C6</f>
        <v xml:space="preserve">SEGNALE CIRCOLARE O ROMBOIDALE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DIAMETRO/LATO CM 90 
-PER OGNI MESE IN PIÙ O FRAZIONE </v>
      </c>
      <c r="D43" s="239" t="str">
        <f>'ANAS 2015'!D6</f>
        <v xml:space="preserve">cad </v>
      </c>
      <c r="E43" s="253">
        <f>'BSIC06.a-3C'!E44</f>
        <v>23</v>
      </c>
      <c r="F43" s="254">
        <f>'ANAS 2015'!E6</f>
        <v>9.1300000000000008</v>
      </c>
      <c r="G43" s="253">
        <f t="shared" si="0"/>
        <v>2.2825000000000002</v>
      </c>
      <c r="H43" s="255">
        <f t="shared" si="1"/>
        <v>23</v>
      </c>
      <c r="I43" s="256">
        <f t="shared" si="2"/>
        <v>52.497500000000002</v>
      </c>
      <c r="K43" s="45"/>
    </row>
    <row r="44" spans="2:11" ht="204" x14ac:dyDescent="0.25">
      <c r="B44" s="224" t="str">
        <f>'ANAS 2015'!B12</f>
        <v xml:space="preserve">SIC.04.02.010.3.b </v>
      </c>
      <c r="C44" s="232" t="str">
        <f>'ANAS 2015'!C12</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0,91 A 3,00 MQ DI SUPERFICIE 
-PER OGNI MESE IN PIÙ O FRAZIONE </v>
      </c>
      <c r="D44" s="239" t="str">
        <f>'ANAS 2015'!D12</f>
        <v>mq</v>
      </c>
      <c r="E44" s="253">
        <f>'BSIC06.a-3C'!E45</f>
        <v>12.15</v>
      </c>
      <c r="F44" s="254">
        <f>'ANAS 2015'!E12</f>
        <v>15.59</v>
      </c>
      <c r="G44" s="253">
        <f t="shared" si="0"/>
        <v>3.8975</v>
      </c>
      <c r="H44" s="255">
        <f t="shared" si="1"/>
        <v>12.15</v>
      </c>
      <c r="I44" s="256">
        <f t="shared" si="2"/>
        <v>47.354624999999999</v>
      </c>
      <c r="K44" s="45"/>
    </row>
    <row r="45" spans="2:11" ht="204" x14ac:dyDescent="0.25">
      <c r="B45" s="224" t="str">
        <f>'ANAS 2015'!B10</f>
        <v xml:space="preserve">SIC.04.02.010.2.b </v>
      </c>
      <c r="C45" s="232" t="str">
        <f>'ANAS 2015'!C10</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0,26 A 0,90 MQ DI SUPERFICIE 
-PER OGNI MESE IN PIÙ O FRAZIONE </v>
      </c>
      <c r="D45" s="239" t="str">
        <f>'ANAS 2015'!D10</f>
        <v>mq</v>
      </c>
      <c r="E45" s="253">
        <f>'BSIC06.a-3C'!E46</f>
        <v>2.52</v>
      </c>
      <c r="F45" s="254">
        <f>'ANAS 2015'!E10</f>
        <v>15.26</v>
      </c>
      <c r="G45" s="253">
        <f t="shared" si="0"/>
        <v>3.8149999999999999</v>
      </c>
      <c r="H45" s="255">
        <f t="shared" si="1"/>
        <v>2.52</v>
      </c>
      <c r="I45" s="256">
        <f t="shared" si="2"/>
        <v>9.6137999999999995</v>
      </c>
      <c r="K45" s="45"/>
    </row>
    <row r="46" spans="2:11" ht="78" thickBot="1" x14ac:dyDescent="0.3">
      <c r="B46" s="111" t="str">
        <f>' CPT 2012 agg.2014'!B3</f>
        <v>S.1.01.1.9.c</v>
      </c>
      <c r="C46" s="111" t="str">
        <f>' CPT 2012 agg.2014'!C3</f>
        <v>Delimitazione provvisoria di zone di lavoro realizzata mediante transenne modulari costituite da struttura principale in tubolare di ferro, diametro 33 mm, e barre verticali in tondino, diametro 8 mm, entrambe zincate a caldo, dotate di ganci e attacchi per il collegamento continuo degli elementi senza vincoli di orientamento. Nolo per ogni mese o frazione.
Modulo di altezza pari a 1110 mm e lunghezza pari a 2000 mm con pannello a strisce alternate oblique bianche e rosse, rifrangenti in classe i.</v>
      </c>
      <c r="D46" s="239" t="str">
        <f>' CPT 2012 agg.2014'!D3</f>
        <v xml:space="preserve">cad </v>
      </c>
      <c r="E46" s="240">
        <v>0</v>
      </c>
      <c r="F46" s="254">
        <f>' CPT 2012 agg.2014'!E3</f>
        <v>2.16</v>
      </c>
      <c r="G46" s="253">
        <f t="shared" si="0"/>
        <v>0.54</v>
      </c>
      <c r="H46" s="255">
        <f t="shared" si="1"/>
        <v>0</v>
      </c>
      <c r="I46" s="256">
        <f t="shared" si="2"/>
        <v>0</v>
      </c>
      <c r="K46" s="45"/>
    </row>
    <row r="47" spans="2:11" ht="15.75" thickBot="1" x14ac:dyDescent="0.3">
      <c r="B47" s="97"/>
      <c r="C47" s="56" t="s">
        <v>22</v>
      </c>
      <c r="D47" s="57"/>
      <c r="E47" s="136"/>
      <c r="F47" s="136"/>
      <c r="G47" s="136"/>
      <c r="H47" s="60" t="s">
        <v>15</v>
      </c>
      <c r="I47" s="12">
        <f>SUM(I41:I46)</f>
        <v>117.195525</v>
      </c>
    </row>
    <row r="48" spans="2:11" ht="15.75" thickBot="1" x14ac:dyDescent="0.3">
      <c r="C48" s="87"/>
      <c r="D48" s="88"/>
      <c r="E48" s="147"/>
      <c r="F48" s="147"/>
      <c r="G48" s="147"/>
      <c r="H48" s="148"/>
      <c r="I48" s="148"/>
    </row>
    <row r="49" spans="2:11" ht="15.75" thickBot="1" x14ac:dyDescent="0.3">
      <c r="C49" s="91"/>
      <c r="D49" s="91"/>
      <c r="E49" s="91"/>
      <c r="F49" s="91"/>
      <c r="G49" s="91" t="s">
        <v>23</v>
      </c>
      <c r="H49" s="92" t="s">
        <v>24</v>
      </c>
      <c r="I49" s="12">
        <f>I47+I38+I27</f>
        <v>117.195525</v>
      </c>
    </row>
    <row r="51" spans="2:11" x14ac:dyDescent="0.25">
      <c r="B51" s="150" t="s">
        <v>25</v>
      </c>
      <c r="C51" s="151"/>
      <c r="D51" s="152"/>
      <c r="E51" s="153"/>
      <c r="F51" s="153"/>
      <c r="G51" s="153"/>
      <c r="H51" s="153"/>
      <c r="I51" s="153"/>
      <c r="J51" s="153"/>
      <c r="K51" s="153"/>
    </row>
    <row r="52" spans="2:11" x14ac:dyDescent="0.25">
      <c r="B52" s="154" t="s">
        <v>26</v>
      </c>
      <c r="C52" s="386" t="s">
        <v>159</v>
      </c>
      <c r="D52" s="386"/>
      <c r="E52" s="386"/>
      <c r="F52" s="386"/>
      <c r="G52" s="386"/>
      <c r="H52" s="386"/>
      <c r="I52" s="386"/>
      <c r="J52" s="386"/>
      <c r="K52" s="386"/>
    </row>
    <row r="53" spans="2:11" ht="31.5" customHeight="1" x14ac:dyDescent="0.25">
      <c r="B53" s="154" t="s">
        <v>27</v>
      </c>
      <c r="C53" s="386" t="s">
        <v>161</v>
      </c>
      <c r="D53" s="386"/>
      <c r="E53" s="386"/>
      <c r="F53" s="386"/>
      <c r="G53" s="386"/>
      <c r="H53" s="386"/>
      <c r="I53" s="386"/>
      <c r="J53" s="288"/>
      <c r="K53" s="288"/>
    </row>
  </sheetData>
  <mergeCells count="4">
    <mergeCell ref="B2:B3"/>
    <mergeCell ref="C2:F13"/>
    <mergeCell ref="C52:K52"/>
    <mergeCell ref="C53:I53"/>
  </mergeCells>
  <pageMargins left="0.7" right="0.7" top="0.75" bottom="0.75" header="0.3" footer="0.3"/>
  <pageSetup paperSize="9" scale="54" orientation="portrait" r:id="rId1"/>
  <legacy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B1:M45"/>
  <sheetViews>
    <sheetView view="pageBreakPreview" topLeftCell="A31" zoomScale="85" zoomScaleNormal="70" zoomScaleSheetLayoutView="85" workbookViewId="0">
      <selection activeCell="C43" sqref="C43"/>
    </sheetView>
  </sheetViews>
  <sheetFormatPr defaultRowHeight="15" x14ac:dyDescent="0.25"/>
  <cols>
    <col min="1" max="1" width="3.7109375" style="289" customWidth="1"/>
    <col min="2" max="2" width="15.7109375" style="289" customWidth="1"/>
    <col min="3" max="3" width="80.7109375" style="289" customWidth="1"/>
    <col min="4" max="4" width="8.7109375" style="6" customWidth="1"/>
    <col min="5" max="5" width="11" style="112" customWidth="1"/>
    <col min="6" max="6" width="10.7109375" style="112" customWidth="1"/>
    <col min="7" max="7" width="12.42578125" style="112" customWidth="1"/>
    <col min="8" max="8" width="10.7109375" style="112" customWidth="1"/>
    <col min="9" max="9" width="3.7109375" style="289" customWidth="1"/>
    <col min="10" max="10" width="9.42578125" style="289" bestFit="1" customWidth="1"/>
    <col min="11" max="257" width="9.140625" style="289"/>
    <col min="258" max="258" width="13.7109375" style="289" customWidth="1"/>
    <col min="259" max="259" width="42.7109375" style="289" bestFit="1" customWidth="1"/>
    <col min="260" max="261" width="8.7109375" style="289" customWidth="1"/>
    <col min="262" max="264" width="10.7109375" style="289" customWidth="1"/>
    <col min="265" max="265" width="3.7109375" style="289" customWidth="1"/>
    <col min="266" max="266" width="9.42578125" style="289" bestFit="1" customWidth="1"/>
    <col min="267" max="513" width="9.140625" style="289"/>
    <col min="514" max="514" width="13.7109375" style="289" customWidth="1"/>
    <col min="515" max="515" width="42.7109375" style="289" bestFit="1" customWidth="1"/>
    <col min="516" max="517" width="8.7109375" style="289" customWidth="1"/>
    <col min="518" max="520" width="10.7109375" style="289" customWidth="1"/>
    <col min="521" max="521" width="3.7109375" style="289" customWidth="1"/>
    <col min="522" max="522" width="9.42578125" style="289" bestFit="1" customWidth="1"/>
    <col min="523" max="769" width="9.140625" style="289"/>
    <col min="770" max="770" width="13.7109375" style="289" customWidth="1"/>
    <col min="771" max="771" width="42.7109375" style="289" bestFit="1" customWidth="1"/>
    <col min="772" max="773" width="8.7109375" style="289" customWidth="1"/>
    <col min="774" max="776" width="10.7109375" style="289" customWidth="1"/>
    <col min="777" max="777" width="3.7109375" style="289" customWidth="1"/>
    <col min="778" max="778" width="9.42578125" style="289" bestFit="1" customWidth="1"/>
    <col min="779" max="1025" width="9.140625" style="289"/>
    <col min="1026" max="1026" width="13.7109375" style="289" customWidth="1"/>
    <col min="1027" max="1027" width="42.7109375" style="289" bestFit="1" customWidth="1"/>
    <col min="1028" max="1029" width="8.7109375" style="289" customWidth="1"/>
    <col min="1030" max="1032" width="10.7109375" style="289" customWidth="1"/>
    <col min="1033" max="1033" width="3.7109375" style="289" customWidth="1"/>
    <col min="1034" max="1034" width="9.42578125" style="289" bestFit="1" customWidth="1"/>
    <col min="1035" max="1281" width="9.140625" style="289"/>
    <col min="1282" max="1282" width="13.7109375" style="289" customWidth="1"/>
    <col min="1283" max="1283" width="42.7109375" style="289" bestFit="1" customWidth="1"/>
    <col min="1284" max="1285" width="8.7109375" style="289" customWidth="1"/>
    <col min="1286" max="1288" width="10.7109375" style="289" customWidth="1"/>
    <col min="1289" max="1289" width="3.7109375" style="289" customWidth="1"/>
    <col min="1290" max="1290" width="9.42578125" style="289" bestFit="1" customWidth="1"/>
    <col min="1291" max="1537" width="9.140625" style="289"/>
    <col min="1538" max="1538" width="13.7109375" style="289" customWidth="1"/>
    <col min="1539" max="1539" width="42.7109375" style="289" bestFit="1" customWidth="1"/>
    <col min="1540" max="1541" width="8.7109375" style="289" customWidth="1"/>
    <col min="1542" max="1544" width="10.7109375" style="289" customWidth="1"/>
    <col min="1545" max="1545" width="3.7109375" style="289" customWidth="1"/>
    <col min="1546" max="1546" width="9.42578125" style="289" bestFit="1" customWidth="1"/>
    <col min="1547" max="1793" width="9.140625" style="289"/>
    <col min="1794" max="1794" width="13.7109375" style="289" customWidth="1"/>
    <col min="1795" max="1795" width="42.7109375" style="289" bestFit="1" customWidth="1"/>
    <col min="1796" max="1797" width="8.7109375" style="289" customWidth="1"/>
    <col min="1798" max="1800" width="10.7109375" style="289" customWidth="1"/>
    <col min="1801" max="1801" width="3.7109375" style="289" customWidth="1"/>
    <col min="1802" max="1802" width="9.42578125" style="289" bestFit="1" customWidth="1"/>
    <col min="1803" max="2049" width="9.140625" style="289"/>
    <col min="2050" max="2050" width="13.7109375" style="289" customWidth="1"/>
    <col min="2051" max="2051" width="42.7109375" style="289" bestFit="1" customWidth="1"/>
    <col min="2052" max="2053" width="8.7109375" style="289" customWidth="1"/>
    <col min="2054" max="2056" width="10.7109375" style="289" customWidth="1"/>
    <col min="2057" max="2057" width="3.7109375" style="289" customWidth="1"/>
    <col min="2058" max="2058" width="9.42578125" style="289" bestFit="1" customWidth="1"/>
    <col min="2059" max="2305" width="9.140625" style="289"/>
    <col min="2306" max="2306" width="13.7109375" style="289" customWidth="1"/>
    <col min="2307" max="2307" width="42.7109375" style="289" bestFit="1" customWidth="1"/>
    <col min="2308" max="2309" width="8.7109375" style="289" customWidth="1"/>
    <col min="2310" max="2312" width="10.7109375" style="289" customWidth="1"/>
    <col min="2313" max="2313" width="3.7109375" style="289" customWidth="1"/>
    <col min="2314" max="2314" width="9.42578125" style="289" bestFit="1" customWidth="1"/>
    <col min="2315" max="2561" width="9.140625" style="289"/>
    <col min="2562" max="2562" width="13.7109375" style="289" customWidth="1"/>
    <col min="2563" max="2563" width="42.7109375" style="289" bestFit="1" customWidth="1"/>
    <col min="2564" max="2565" width="8.7109375" style="289" customWidth="1"/>
    <col min="2566" max="2568" width="10.7109375" style="289" customWidth="1"/>
    <col min="2569" max="2569" width="3.7109375" style="289" customWidth="1"/>
    <col min="2570" max="2570" width="9.42578125" style="289" bestFit="1" customWidth="1"/>
    <col min="2571" max="2817" width="9.140625" style="289"/>
    <col min="2818" max="2818" width="13.7109375" style="289" customWidth="1"/>
    <col min="2819" max="2819" width="42.7109375" style="289" bestFit="1" customWidth="1"/>
    <col min="2820" max="2821" width="8.7109375" style="289" customWidth="1"/>
    <col min="2822" max="2824" width="10.7109375" style="289" customWidth="1"/>
    <col min="2825" max="2825" width="3.7109375" style="289" customWidth="1"/>
    <col min="2826" max="2826" width="9.42578125" style="289" bestFit="1" customWidth="1"/>
    <col min="2827" max="3073" width="9.140625" style="289"/>
    <col min="3074" max="3074" width="13.7109375" style="289" customWidth="1"/>
    <col min="3075" max="3075" width="42.7109375" style="289" bestFit="1" customWidth="1"/>
    <col min="3076" max="3077" width="8.7109375" style="289" customWidth="1"/>
    <col min="3078" max="3080" width="10.7109375" style="289" customWidth="1"/>
    <col min="3081" max="3081" width="3.7109375" style="289" customWidth="1"/>
    <col min="3082" max="3082" width="9.42578125" style="289" bestFit="1" customWidth="1"/>
    <col min="3083" max="3329" width="9.140625" style="289"/>
    <col min="3330" max="3330" width="13.7109375" style="289" customWidth="1"/>
    <col min="3331" max="3331" width="42.7109375" style="289" bestFit="1" customWidth="1"/>
    <col min="3332" max="3333" width="8.7109375" style="289" customWidth="1"/>
    <col min="3334" max="3336" width="10.7109375" style="289" customWidth="1"/>
    <col min="3337" max="3337" width="3.7109375" style="289" customWidth="1"/>
    <col min="3338" max="3338" width="9.42578125" style="289" bestFit="1" customWidth="1"/>
    <col min="3339" max="3585" width="9.140625" style="289"/>
    <col min="3586" max="3586" width="13.7109375" style="289" customWidth="1"/>
    <col min="3587" max="3587" width="42.7109375" style="289" bestFit="1" customWidth="1"/>
    <col min="3588" max="3589" width="8.7109375" style="289" customWidth="1"/>
    <col min="3590" max="3592" width="10.7109375" style="289" customWidth="1"/>
    <col min="3593" max="3593" width="3.7109375" style="289" customWidth="1"/>
    <col min="3594" max="3594" width="9.42578125" style="289" bestFit="1" customWidth="1"/>
    <col min="3595" max="3841" width="9.140625" style="289"/>
    <col min="3842" max="3842" width="13.7109375" style="289" customWidth="1"/>
    <col min="3843" max="3843" width="42.7109375" style="289" bestFit="1" customWidth="1"/>
    <col min="3844" max="3845" width="8.7109375" style="289" customWidth="1"/>
    <col min="3846" max="3848" width="10.7109375" style="289" customWidth="1"/>
    <col min="3849" max="3849" width="3.7109375" style="289" customWidth="1"/>
    <col min="3850" max="3850" width="9.42578125" style="289" bestFit="1" customWidth="1"/>
    <col min="3851" max="4097" width="9.140625" style="289"/>
    <col min="4098" max="4098" width="13.7109375" style="289" customWidth="1"/>
    <col min="4099" max="4099" width="42.7109375" style="289" bestFit="1" customWidth="1"/>
    <col min="4100" max="4101" width="8.7109375" style="289" customWidth="1"/>
    <col min="4102" max="4104" width="10.7109375" style="289" customWidth="1"/>
    <col min="4105" max="4105" width="3.7109375" style="289" customWidth="1"/>
    <col min="4106" max="4106" width="9.42578125" style="289" bestFit="1" customWidth="1"/>
    <col min="4107" max="4353" width="9.140625" style="289"/>
    <col min="4354" max="4354" width="13.7109375" style="289" customWidth="1"/>
    <col min="4355" max="4355" width="42.7109375" style="289" bestFit="1" customWidth="1"/>
    <col min="4356" max="4357" width="8.7109375" style="289" customWidth="1"/>
    <col min="4358" max="4360" width="10.7109375" style="289" customWidth="1"/>
    <col min="4361" max="4361" width="3.7109375" style="289" customWidth="1"/>
    <col min="4362" max="4362" width="9.42578125" style="289" bestFit="1" customWidth="1"/>
    <col min="4363" max="4609" width="9.140625" style="289"/>
    <col min="4610" max="4610" width="13.7109375" style="289" customWidth="1"/>
    <col min="4611" max="4611" width="42.7109375" style="289" bestFit="1" customWidth="1"/>
    <col min="4612" max="4613" width="8.7109375" style="289" customWidth="1"/>
    <col min="4614" max="4616" width="10.7109375" style="289" customWidth="1"/>
    <col min="4617" max="4617" width="3.7109375" style="289" customWidth="1"/>
    <col min="4618" max="4618" width="9.42578125" style="289" bestFit="1" customWidth="1"/>
    <col min="4619" max="4865" width="9.140625" style="289"/>
    <col min="4866" max="4866" width="13.7109375" style="289" customWidth="1"/>
    <col min="4867" max="4867" width="42.7109375" style="289" bestFit="1" customWidth="1"/>
    <col min="4868" max="4869" width="8.7109375" style="289" customWidth="1"/>
    <col min="4870" max="4872" width="10.7109375" style="289" customWidth="1"/>
    <col min="4873" max="4873" width="3.7109375" style="289" customWidth="1"/>
    <col min="4874" max="4874" width="9.42578125" style="289" bestFit="1" customWidth="1"/>
    <col min="4875" max="5121" width="9.140625" style="289"/>
    <col min="5122" max="5122" width="13.7109375" style="289" customWidth="1"/>
    <col min="5123" max="5123" width="42.7109375" style="289" bestFit="1" customWidth="1"/>
    <col min="5124" max="5125" width="8.7109375" style="289" customWidth="1"/>
    <col min="5126" max="5128" width="10.7109375" style="289" customWidth="1"/>
    <col min="5129" max="5129" width="3.7109375" style="289" customWidth="1"/>
    <col min="5130" max="5130" width="9.42578125" style="289" bestFit="1" customWidth="1"/>
    <col min="5131" max="5377" width="9.140625" style="289"/>
    <col min="5378" max="5378" width="13.7109375" style="289" customWidth="1"/>
    <col min="5379" max="5379" width="42.7109375" style="289" bestFit="1" customWidth="1"/>
    <col min="5380" max="5381" width="8.7109375" style="289" customWidth="1"/>
    <col min="5382" max="5384" width="10.7109375" style="289" customWidth="1"/>
    <col min="5385" max="5385" width="3.7109375" style="289" customWidth="1"/>
    <col min="5386" max="5386" width="9.42578125" style="289" bestFit="1" customWidth="1"/>
    <col min="5387" max="5633" width="9.140625" style="289"/>
    <col min="5634" max="5634" width="13.7109375" style="289" customWidth="1"/>
    <col min="5635" max="5635" width="42.7109375" style="289" bestFit="1" customWidth="1"/>
    <col min="5636" max="5637" width="8.7109375" style="289" customWidth="1"/>
    <col min="5638" max="5640" width="10.7109375" style="289" customWidth="1"/>
    <col min="5641" max="5641" width="3.7109375" style="289" customWidth="1"/>
    <col min="5642" max="5642" width="9.42578125" style="289" bestFit="1" customWidth="1"/>
    <col min="5643" max="5889" width="9.140625" style="289"/>
    <col min="5890" max="5890" width="13.7109375" style="289" customWidth="1"/>
    <col min="5891" max="5891" width="42.7109375" style="289" bestFit="1" customWidth="1"/>
    <col min="5892" max="5893" width="8.7109375" style="289" customWidth="1"/>
    <col min="5894" max="5896" width="10.7109375" style="289" customWidth="1"/>
    <col min="5897" max="5897" width="3.7109375" style="289" customWidth="1"/>
    <col min="5898" max="5898" width="9.42578125" style="289" bestFit="1" customWidth="1"/>
    <col min="5899" max="6145" width="9.140625" style="289"/>
    <col min="6146" max="6146" width="13.7109375" style="289" customWidth="1"/>
    <col min="6147" max="6147" width="42.7109375" style="289" bestFit="1" customWidth="1"/>
    <col min="6148" max="6149" width="8.7109375" style="289" customWidth="1"/>
    <col min="6150" max="6152" width="10.7109375" style="289" customWidth="1"/>
    <col min="6153" max="6153" width="3.7109375" style="289" customWidth="1"/>
    <col min="6154" max="6154" width="9.42578125" style="289" bestFit="1" customWidth="1"/>
    <col min="6155" max="6401" width="9.140625" style="289"/>
    <col min="6402" max="6402" width="13.7109375" style="289" customWidth="1"/>
    <col min="6403" max="6403" width="42.7109375" style="289" bestFit="1" customWidth="1"/>
    <col min="6404" max="6405" width="8.7109375" style="289" customWidth="1"/>
    <col min="6406" max="6408" width="10.7109375" style="289" customWidth="1"/>
    <col min="6409" max="6409" width="3.7109375" style="289" customWidth="1"/>
    <col min="6410" max="6410" width="9.42578125" style="289" bestFit="1" customWidth="1"/>
    <col min="6411" max="6657" width="9.140625" style="289"/>
    <col min="6658" max="6658" width="13.7109375" style="289" customWidth="1"/>
    <col min="6659" max="6659" width="42.7109375" style="289" bestFit="1" customWidth="1"/>
    <col min="6660" max="6661" width="8.7109375" style="289" customWidth="1"/>
    <col min="6662" max="6664" width="10.7109375" style="289" customWidth="1"/>
    <col min="6665" max="6665" width="3.7109375" style="289" customWidth="1"/>
    <col min="6666" max="6666" width="9.42578125" style="289" bestFit="1" customWidth="1"/>
    <col min="6667" max="6913" width="9.140625" style="289"/>
    <col min="6914" max="6914" width="13.7109375" style="289" customWidth="1"/>
    <col min="6915" max="6915" width="42.7109375" style="289" bestFit="1" customWidth="1"/>
    <col min="6916" max="6917" width="8.7109375" style="289" customWidth="1"/>
    <col min="6918" max="6920" width="10.7109375" style="289" customWidth="1"/>
    <col min="6921" max="6921" width="3.7109375" style="289" customWidth="1"/>
    <col min="6922" max="6922" width="9.42578125" style="289" bestFit="1" customWidth="1"/>
    <col min="6923" max="7169" width="9.140625" style="289"/>
    <col min="7170" max="7170" width="13.7109375" style="289" customWidth="1"/>
    <col min="7171" max="7171" width="42.7109375" style="289" bestFit="1" customWidth="1"/>
    <col min="7172" max="7173" width="8.7109375" style="289" customWidth="1"/>
    <col min="7174" max="7176" width="10.7109375" style="289" customWidth="1"/>
    <col min="7177" max="7177" width="3.7109375" style="289" customWidth="1"/>
    <col min="7178" max="7178" width="9.42578125" style="289" bestFit="1" customWidth="1"/>
    <col min="7179" max="7425" width="9.140625" style="289"/>
    <col min="7426" max="7426" width="13.7109375" style="289" customWidth="1"/>
    <col min="7427" max="7427" width="42.7109375" style="289" bestFit="1" customWidth="1"/>
    <col min="7428" max="7429" width="8.7109375" style="289" customWidth="1"/>
    <col min="7430" max="7432" width="10.7109375" style="289" customWidth="1"/>
    <col min="7433" max="7433" width="3.7109375" style="289" customWidth="1"/>
    <col min="7434" max="7434" width="9.42578125" style="289" bestFit="1" customWidth="1"/>
    <col min="7435" max="7681" width="9.140625" style="289"/>
    <col min="7682" max="7682" width="13.7109375" style="289" customWidth="1"/>
    <col min="7683" max="7683" width="42.7109375" style="289" bestFit="1" customWidth="1"/>
    <col min="7684" max="7685" width="8.7109375" style="289" customWidth="1"/>
    <col min="7686" max="7688" width="10.7109375" style="289" customWidth="1"/>
    <col min="7689" max="7689" width="3.7109375" style="289" customWidth="1"/>
    <col min="7690" max="7690" width="9.42578125" style="289" bestFit="1" customWidth="1"/>
    <col min="7691" max="7937" width="9.140625" style="289"/>
    <col min="7938" max="7938" width="13.7109375" style="289" customWidth="1"/>
    <col min="7939" max="7939" width="42.7109375" style="289" bestFit="1" customWidth="1"/>
    <col min="7940" max="7941" width="8.7109375" style="289" customWidth="1"/>
    <col min="7942" max="7944" width="10.7109375" style="289" customWidth="1"/>
    <col min="7945" max="7945" width="3.7109375" style="289" customWidth="1"/>
    <col min="7946" max="7946" width="9.42578125" style="289" bestFit="1" customWidth="1"/>
    <col min="7947" max="8193" width="9.140625" style="289"/>
    <col min="8194" max="8194" width="13.7109375" style="289" customWidth="1"/>
    <col min="8195" max="8195" width="42.7109375" style="289" bestFit="1" customWidth="1"/>
    <col min="8196" max="8197" width="8.7109375" style="289" customWidth="1"/>
    <col min="8198" max="8200" width="10.7109375" style="289" customWidth="1"/>
    <col min="8201" max="8201" width="3.7109375" style="289" customWidth="1"/>
    <col min="8202" max="8202" width="9.42578125" style="289" bestFit="1" customWidth="1"/>
    <col min="8203" max="8449" width="9.140625" style="289"/>
    <col min="8450" max="8450" width="13.7109375" style="289" customWidth="1"/>
    <col min="8451" max="8451" width="42.7109375" style="289" bestFit="1" customWidth="1"/>
    <col min="8452" max="8453" width="8.7109375" style="289" customWidth="1"/>
    <col min="8454" max="8456" width="10.7109375" style="289" customWidth="1"/>
    <col min="8457" max="8457" width="3.7109375" style="289" customWidth="1"/>
    <col min="8458" max="8458" width="9.42578125" style="289" bestFit="1" customWidth="1"/>
    <col min="8459" max="8705" width="9.140625" style="289"/>
    <col min="8706" max="8706" width="13.7109375" style="289" customWidth="1"/>
    <col min="8707" max="8707" width="42.7109375" style="289" bestFit="1" customWidth="1"/>
    <col min="8708" max="8709" width="8.7109375" style="289" customWidth="1"/>
    <col min="8710" max="8712" width="10.7109375" style="289" customWidth="1"/>
    <col min="8713" max="8713" width="3.7109375" style="289" customWidth="1"/>
    <col min="8714" max="8714" width="9.42578125" style="289" bestFit="1" customWidth="1"/>
    <col min="8715" max="8961" width="9.140625" style="289"/>
    <col min="8962" max="8962" width="13.7109375" style="289" customWidth="1"/>
    <col min="8963" max="8963" width="42.7109375" style="289" bestFit="1" customWidth="1"/>
    <col min="8964" max="8965" width="8.7109375" style="289" customWidth="1"/>
    <col min="8966" max="8968" width="10.7109375" style="289" customWidth="1"/>
    <col min="8969" max="8969" width="3.7109375" style="289" customWidth="1"/>
    <col min="8970" max="8970" width="9.42578125" style="289" bestFit="1" customWidth="1"/>
    <col min="8971" max="9217" width="9.140625" style="289"/>
    <col min="9218" max="9218" width="13.7109375" style="289" customWidth="1"/>
    <col min="9219" max="9219" width="42.7109375" style="289" bestFit="1" customWidth="1"/>
    <col min="9220" max="9221" width="8.7109375" style="289" customWidth="1"/>
    <col min="9222" max="9224" width="10.7109375" style="289" customWidth="1"/>
    <col min="9225" max="9225" width="3.7109375" style="289" customWidth="1"/>
    <col min="9226" max="9226" width="9.42578125" style="289" bestFit="1" customWidth="1"/>
    <col min="9227" max="9473" width="9.140625" style="289"/>
    <col min="9474" max="9474" width="13.7109375" style="289" customWidth="1"/>
    <col min="9475" max="9475" width="42.7109375" style="289" bestFit="1" customWidth="1"/>
    <col min="9476" max="9477" width="8.7109375" style="289" customWidth="1"/>
    <col min="9478" max="9480" width="10.7109375" style="289" customWidth="1"/>
    <col min="9481" max="9481" width="3.7109375" style="289" customWidth="1"/>
    <col min="9482" max="9482" width="9.42578125" style="289" bestFit="1" customWidth="1"/>
    <col min="9483" max="9729" width="9.140625" style="289"/>
    <col min="9730" max="9730" width="13.7109375" style="289" customWidth="1"/>
    <col min="9731" max="9731" width="42.7109375" style="289" bestFit="1" customWidth="1"/>
    <col min="9732" max="9733" width="8.7109375" style="289" customWidth="1"/>
    <col min="9734" max="9736" width="10.7109375" style="289" customWidth="1"/>
    <col min="9737" max="9737" width="3.7109375" style="289" customWidth="1"/>
    <col min="9738" max="9738" width="9.42578125" style="289" bestFit="1" customWidth="1"/>
    <col min="9739" max="9985" width="9.140625" style="289"/>
    <col min="9986" max="9986" width="13.7109375" style="289" customWidth="1"/>
    <col min="9987" max="9987" width="42.7109375" style="289" bestFit="1" customWidth="1"/>
    <col min="9988" max="9989" width="8.7109375" style="289" customWidth="1"/>
    <col min="9990" max="9992" width="10.7109375" style="289" customWidth="1"/>
    <col min="9993" max="9993" width="3.7109375" style="289" customWidth="1"/>
    <col min="9994" max="9994" width="9.42578125" style="289" bestFit="1" customWidth="1"/>
    <col min="9995" max="10241" width="9.140625" style="289"/>
    <col min="10242" max="10242" width="13.7109375" style="289" customWidth="1"/>
    <col min="10243" max="10243" width="42.7109375" style="289" bestFit="1" customWidth="1"/>
    <col min="10244" max="10245" width="8.7109375" style="289" customWidth="1"/>
    <col min="10246" max="10248" width="10.7109375" style="289" customWidth="1"/>
    <col min="10249" max="10249" width="3.7109375" style="289" customWidth="1"/>
    <col min="10250" max="10250" width="9.42578125" style="289" bestFit="1" customWidth="1"/>
    <col min="10251" max="10497" width="9.140625" style="289"/>
    <col min="10498" max="10498" width="13.7109375" style="289" customWidth="1"/>
    <col min="10499" max="10499" width="42.7109375" style="289" bestFit="1" customWidth="1"/>
    <col min="10500" max="10501" width="8.7109375" style="289" customWidth="1"/>
    <col min="10502" max="10504" width="10.7109375" style="289" customWidth="1"/>
    <col min="10505" max="10505" width="3.7109375" style="289" customWidth="1"/>
    <col min="10506" max="10506" width="9.42578125" style="289" bestFit="1" customWidth="1"/>
    <col min="10507" max="10753" width="9.140625" style="289"/>
    <col min="10754" max="10754" width="13.7109375" style="289" customWidth="1"/>
    <col min="10755" max="10755" width="42.7109375" style="289" bestFit="1" customWidth="1"/>
    <col min="10756" max="10757" width="8.7109375" style="289" customWidth="1"/>
    <col min="10758" max="10760" width="10.7109375" style="289" customWidth="1"/>
    <col min="10761" max="10761" width="3.7109375" style="289" customWidth="1"/>
    <col min="10762" max="10762" width="9.42578125" style="289" bestFit="1" customWidth="1"/>
    <col min="10763" max="11009" width="9.140625" style="289"/>
    <col min="11010" max="11010" width="13.7109375" style="289" customWidth="1"/>
    <col min="11011" max="11011" width="42.7109375" style="289" bestFit="1" customWidth="1"/>
    <col min="11012" max="11013" width="8.7109375" style="289" customWidth="1"/>
    <col min="11014" max="11016" width="10.7109375" style="289" customWidth="1"/>
    <col min="11017" max="11017" width="3.7109375" style="289" customWidth="1"/>
    <col min="11018" max="11018" width="9.42578125" style="289" bestFit="1" customWidth="1"/>
    <col min="11019" max="11265" width="9.140625" style="289"/>
    <col min="11266" max="11266" width="13.7109375" style="289" customWidth="1"/>
    <col min="11267" max="11267" width="42.7109375" style="289" bestFit="1" customWidth="1"/>
    <col min="11268" max="11269" width="8.7109375" style="289" customWidth="1"/>
    <col min="11270" max="11272" width="10.7109375" style="289" customWidth="1"/>
    <col min="11273" max="11273" width="3.7109375" style="289" customWidth="1"/>
    <col min="11274" max="11274" width="9.42578125" style="289" bestFit="1" customWidth="1"/>
    <col min="11275" max="11521" width="9.140625" style="289"/>
    <col min="11522" max="11522" width="13.7109375" style="289" customWidth="1"/>
    <col min="11523" max="11523" width="42.7109375" style="289" bestFit="1" customWidth="1"/>
    <col min="11524" max="11525" width="8.7109375" style="289" customWidth="1"/>
    <col min="11526" max="11528" width="10.7109375" style="289" customWidth="1"/>
    <col min="11529" max="11529" width="3.7109375" style="289" customWidth="1"/>
    <col min="11530" max="11530" width="9.42578125" style="289" bestFit="1" customWidth="1"/>
    <col min="11531" max="11777" width="9.140625" style="289"/>
    <col min="11778" max="11778" width="13.7109375" style="289" customWidth="1"/>
    <col min="11779" max="11779" width="42.7109375" style="289" bestFit="1" customWidth="1"/>
    <col min="11780" max="11781" width="8.7109375" style="289" customWidth="1"/>
    <col min="11782" max="11784" width="10.7109375" style="289" customWidth="1"/>
    <col min="11785" max="11785" width="3.7109375" style="289" customWidth="1"/>
    <col min="11786" max="11786" width="9.42578125" style="289" bestFit="1" customWidth="1"/>
    <col min="11787" max="12033" width="9.140625" style="289"/>
    <col min="12034" max="12034" width="13.7109375" style="289" customWidth="1"/>
    <col min="12035" max="12035" width="42.7109375" style="289" bestFit="1" customWidth="1"/>
    <col min="12036" max="12037" width="8.7109375" style="289" customWidth="1"/>
    <col min="12038" max="12040" width="10.7109375" style="289" customWidth="1"/>
    <col min="12041" max="12041" width="3.7109375" style="289" customWidth="1"/>
    <col min="12042" max="12042" width="9.42578125" style="289" bestFit="1" customWidth="1"/>
    <col min="12043" max="12289" width="9.140625" style="289"/>
    <col min="12290" max="12290" width="13.7109375" style="289" customWidth="1"/>
    <col min="12291" max="12291" width="42.7109375" style="289" bestFit="1" customWidth="1"/>
    <col min="12292" max="12293" width="8.7109375" style="289" customWidth="1"/>
    <col min="12294" max="12296" width="10.7109375" style="289" customWidth="1"/>
    <col min="12297" max="12297" width="3.7109375" style="289" customWidth="1"/>
    <col min="12298" max="12298" width="9.42578125" style="289" bestFit="1" customWidth="1"/>
    <col min="12299" max="12545" width="9.140625" style="289"/>
    <col min="12546" max="12546" width="13.7109375" style="289" customWidth="1"/>
    <col min="12547" max="12547" width="42.7109375" style="289" bestFit="1" customWidth="1"/>
    <col min="12548" max="12549" width="8.7109375" style="289" customWidth="1"/>
    <col min="12550" max="12552" width="10.7109375" style="289" customWidth="1"/>
    <col min="12553" max="12553" width="3.7109375" style="289" customWidth="1"/>
    <col min="12554" max="12554" width="9.42578125" style="289" bestFit="1" customWidth="1"/>
    <col min="12555" max="12801" width="9.140625" style="289"/>
    <col min="12802" max="12802" width="13.7109375" style="289" customWidth="1"/>
    <col min="12803" max="12803" width="42.7109375" style="289" bestFit="1" customWidth="1"/>
    <col min="12804" max="12805" width="8.7109375" style="289" customWidth="1"/>
    <col min="12806" max="12808" width="10.7109375" style="289" customWidth="1"/>
    <col min="12809" max="12809" width="3.7109375" style="289" customWidth="1"/>
    <col min="12810" max="12810" width="9.42578125" style="289" bestFit="1" customWidth="1"/>
    <col min="12811" max="13057" width="9.140625" style="289"/>
    <col min="13058" max="13058" width="13.7109375" style="289" customWidth="1"/>
    <col min="13059" max="13059" width="42.7109375" style="289" bestFit="1" customWidth="1"/>
    <col min="13060" max="13061" width="8.7109375" style="289" customWidth="1"/>
    <col min="13062" max="13064" width="10.7109375" style="289" customWidth="1"/>
    <col min="13065" max="13065" width="3.7109375" style="289" customWidth="1"/>
    <col min="13066" max="13066" width="9.42578125" style="289" bestFit="1" customWidth="1"/>
    <col min="13067" max="13313" width="9.140625" style="289"/>
    <col min="13314" max="13314" width="13.7109375" style="289" customWidth="1"/>
    <col min="13315" max="13315" width="42.7109375" style="289" bestFit="1" customWidth="1"/>
    <col min="13316" max="13317" width="8.7109375" style="289" customWidth="1"/>
    <col min="13318" max="13320" width="10.7109375" style="289" customWidth="1"/>
    <col min="13321" max="13321" width="3.7109375" style="289" customWidth="1"/>
    <col min="13322" max="13322" width="9.42578125" style="289" bestFit="1" customWidth="1"/>
    <col min="13323" max="13569" width="9.140625" style="289"/>
    <col min="13570" max="13570" width="13.7109375" style="289" customWidth="1"/>
    <col min="13571" max="13571" width="42.7109375" style="289" bestFit="1" customWidth="1"/>
    <col min="13572" max="13573" width="8.7109375" style="289" customWidth="1"/>
    <col min="13574" max="13576" width="10.7109375" style="289" customWidth="1"/>
    <col min="13577" max="13577" width="3.7109375" style="289" customWidth="1"/>
    <col min="13578" max="13578" width="9.42578125" style="289" bestFit="1" customWidth="1"/>
    <col min="13579" max="13825" width="9.140625" style="289"/>
    <col min="13826" max="13826" width="13.7109375" style="289" customWidth="1"/>
    <col min="13827" max="13827" width="42.7109375" style="289" bestFit="1" customWidth="1"/>
    <col min="13828" max="13829" width="8.7109375" style="289" customWidth="1"/>
    <col min="13830" max="13832" width="10.7109375" style="289" customWidth="1"/>
    <col min="13833" max="13833" width="3.7109375" style="289" customWidth="1"/>
    <col min="13834" max="13834" width="9.42578125" style="289" bestFit="1" customWidth="1"/>
    <col min="13835" max="14081" width="9.140625" style="289"/>
    <col min="14082" max="14082" width="13.7109375" style="289" customWidth="1"/>
    <col min="14083" max="14083" width="42.7109375" style="289" bestFit="1" customWidth="1"/>
    <col min="14084" max="14085" width="8.7109375" style="289" customWidth="1"/>
    <col min="14086" max="14088" width="10.7109375" style="289" customWidth="1"/>
    <col min="14089" max="14089" width="3.7109375" style="289" customWidth="1"/>
    <col min="14090" max="14090" width="9.42578125" style="289" bestFit="1" customWidth="1"/>
    <col min="14091" max="14337" width="9.140625" style="289"/>
    <col min="14338" max="14338" width="13.7109375" style="289" customWidth="1"/>
    <col min="14339" max="14339" width="42.7109375" style="289" bestFit="1" customWidth="1"/>
    <col min="14340" max="14341" width="8.7109375" style="289" customWidth="1"/>
    <col min="14342" max="14344" width="10.7109375" style="289" customWidth="1"/>
    <col min="14345" max="14345" width="3.7109375" style="289" customWidth="1"/>
    <col min="14346" max="14346" width="9.42578125" style="289" bestFit="1" customWidth="1"/>
    <col min="14347" max="14593" width="9.140625" style="289"/>
    <col min="14594" max="14594" width="13.7109375" style="289" customWidth="1"/>
    <col min="14595" max="14595" width="42.7109375" style="289" bestFit="1" customWidth="1"/>
    <col min="14596" max="14597" width="8.7109375" style="289" customWidth="1"/>
    <col min="14598" max="14600" width="10.7109375" style="289" customWidth="1"/>
    <col min="14601" max="14601" width="3.7109375" style="289" customWidth="1"/>
    <col min="14602" max="14602" width="9.42578125" style="289" bestFit="1" customWidth="1"/>
    <col min="14603" max="14849" width="9.140625" style="289"/>
    <col min="14850" max="14850" width="13.7109375" style="289" customWidth="1"/>
    <col min="14851" max="14851" width="42.7109375" style="289" bestFit="1" customWidth="1"/>
    <col min="14852" max="14853" width="8.7109375" style="289" customWidth="1"/>
    <col min="14854" max="14856" width="10.7109375" style="289" customWidth="1"/>
    <col min="14857" max="14857" width="3.7109375" style="289" customWidth="1"/>
    <col min="14858" max="14858" width="9.42578125" style="289" bestFit="1" customWidth="1"/>
    <col min="14859" max="15105" width="9.140625" style="289"/>
    <col min="15106" max="15106" width="13.7109375" style="289" customWidth="1"/>
    <col min="15107" max="15107" width="42.7109375" style="289" bestFit="1" customWidth="1"/>
    <col min="15108" max="15109" width="8.7109375" style="289" customWidth="1"/>
    <col min="15110" max="15112" width="10.7109375" style="289" customWidth="1"/>
    <col min="15113" max="15113" width="3.7109375" style="289" customWidth="1"/>
    <col min="15114" max="15114" width="9.42578125" style="289" bestFit="1" customWidth="1"/>
    <col min="15115" max="15361" width="9.140625" style="289"/>
    <col min="15362" max="15362" width="13.7109375" style="289" customWidth="1"/>
    <col min="15363" max="15363" width="42.7109375" style="289" bestFit="1" customWidth="1"/>
    <col min="15364" max="15365" width="8.7109375" style="289" customWidth="1"/>
    <col min="15366" max="15368" width="10.7109375" style="289" customWidth="1"/>
    <col min="15369" max="15369" width="3.7109375" style="289" customWidth="1"/>
    <col min="15370" max="15370" width="9.42578125" style="289" bestFit="1" customWidth="1"/>
    <col min="15371" max="15617" width="9.140625" style="289"/>
    <col min="15618" max="15618" width="13.7109375" style="289" customWidth="1"/>
    <col min="15619" max="15619" width="42.7109375" style="289" bestFit="1" customWidth="1"/>
    <col min="15620" max="15621" width="8.7109375" style="289" customWidth="1"/>
    <col min="15622" max="15624" width="10.7109375" style="289" customWidth="1"/>
    <col min="15625" max="15625" width="3.7109375" style="289" customWidth="1"/>
    <col min="15626" max="15626" width="9.42578125" style="289" bestFit="1" customWidth="1"/>
    <col min="15627" max="15873" width="9.140625" style="289"/>
    <col min="15874" max="15874" width="13.7109375" style="289" customWidth="1"/>
    <col min="15875" max="15875" width="42.7109375" style="289" bestFit="1" customWidth="1"/>
    <col min="15876" max="15877" width="8.7109375" style="289" customWidth="1"/>
    <col min="15878" max="15880" width="10.7109375" style="289" customWidth="1"/>
    <col min="15881" max="15881" width="3.7109375" style="289" customWidth="1"/>
    <col min="15882" max="15882" width="9.42578125" style="289" bestFit="1" customWidth="1"/>
    <col min="15883" max="16129" width="9.140625" style="289"/>
    <col min="16130" max="16130" width="13.7109375" style="289" customWidth="1"/>
    <col min="16131" max="16131" width="42.7109375" style="289" bestFit="1" customWidth="1"/>
    <col min="16132" max="16133" width="8.7109375" style="289" customWidth="1"/>
    <col min="16134" max="16136" width="10.7109375" style="289" customWidth="1"/>
    <col min="16137" max="16137" width="3.7109375" style="289" customWidth="1"/>
    <col min="16138" max="16138" width="9.42578125" style="289" bestFit="1" customWidth="1"/>
    <col min="16139" max="16384" width="9.140625" style="289"/>
  </cols>
  <sheetData>
    <row r="1" spans="2:12" ht="15.75" thickBot="1" x14ac:dyDescent="0.3">
      <c r="C1" s="3"/>
      <c r="D1" s="4"/>
    </row>
    <row r="2" spans="2:12" x14ac:dyDescent="0.25">
      <c r="B2" s="376" t="s">
        <v>199</v>
      </c>
      <c r="C2" s="366" t="s">
        <v>300</v>
      </c>
      <c r="D2" s="378"/>
      <c r="E2" s="378"/>
      <c r="F2" s="379"/>
      <c r="L2" s="101"/>
    </row>
    <row r="3" spans="2:12" ht="15.75" thickBot="1" x14ac:dyDescent="0.3">
      <c r="B3" s="377"/>
      <c r="C3" s="380"/>
      <c r="D3" s="381"/>
      <c r="E3" s="381"/>
      <c r="F3" s="382"/>
    </row>
    <row r="4" spans="2:12" x14ac:dyDescent="0.25">
      <c r="C4" s="380"/>
      <c r="D4" s="381"/>
      <c r="E4" s="381"/>
      <c r="F4" s="382"/>
    </row>
    <row r="5" spans="2:12" x14ac:dyDescent="0.25">
      <c r="C5" s="380"/>
      <c r="D5" s="381"/>
      <c r="E5" s="381"/>
      <c r="F5" s="382"/>
    </row>
    <row r="6" spans="2:12" x14ac:dyDescent="0.25">
      <c r="C6" s="380"/>
      <c r="D6" s="381"/>
      <c r="E6" s="381"/>
      <c r="F6" s="382"/>
    </row>
    <row r="7" spans="2:12" x14ac:dyDescent="0.25">
      <c r="C7" s="380"/>
      <c r="D7" s="381"/>
      <c r="E7" s="381"/>
      <c r="F7" s="382"/>
    </row>
    <row r="8" spans="2:12" x14ac:dyDescent="0.25">
      <c r="C8" s="380"/>
      <c r="D8" s="381"/>
      <c r="E8" s="381"/>
      <c r="F8" s="382"/>
    </row>
    <row r="9" spans="2:12" x14ac:dyDescent="0.25">
      <c r="C9" s="380"/>
      <c r="D9" s="381"/>
      <c r="E9" s="381"/>
      <c r="F9" s="382"/>
    </row>
    <row r="10" spans="2:12" x14ac:dyDescent="0.25">
      <c r="C10" s="380"/>
      <c r="D10" s="381"/>
      <c r="E10" s="381"/>
      <c r="F10" s="382"/>
    </row>
    <row r="11" spans="2:12" x14ac:dyDescent="0.25">
      <c r="C11" s="380"/>
      <c r="D11" s="381"/>
      <c r="E11" s="381"/>
      <c r="F11" s="382"/>
    </row>
    <row r="12" spans="2:12" x14ac:dyDescent="0.25">
      <c r="C12" s="380"/>
      <c r="D12" s="381"/>
      <c r="E12" s="381"/>
      <c r="F12" s="382"/>
    </row>
    <row r="13" spans="2:12" x14ac:dyDescent="0.25">
      <c r="C13" s="383"/>
      <c r="D13" s="384"/>
      <c r="E13" s="384"/>
      <c r="F13" s="385"/>
    </row>
    <row r="14" spans="2:12" ht="15.75" thickBot="1" x14ac:dyDescent="0.3"/>
    <row r="15" spans="2:12" s="8" customFormat="1" ht="13.5" thickBot="1" x14ac:dyDescent="0.25">
      <c r="C15" s="8" t="s">
        <v>0</v>
      </c>
      <c r="D15" s="9"/>
      <c r="E15" s="10"/>
      <c r="F15" s="11" t="s">
        <v>1</v>
      </c>
      <c r="G15" s="12">
        <v>1</v>
      </c>
      <c r="H15" s="10"/>
    </row>
    <row r="16" spans="2:12" ht="15.75" thickBot="1" x14ac:dyDescent="0.3">
      <c r="C16" s="8"/>
      <c r="F16" s="11"/>
      <c r="G16" s="12"/>
    </row>
    <row r="17" spans="2:13" ht="15.75" thickBot="1" x14ac:dyDescent="0.3">
      <c r="C17" s="8"/>
      <c r="F17" s="11"/>
      <c r="G17" s="12"/>
    </row>
    <row r="18" spans="2:13" ht="15.75" thickBot="1" x14ac:dyDescent="0.3"/>
    <row r="19" spans="2:13" s="18" customFormat="1" ht="12.75" x14ac:dyDescent="0.2">
      <c r="B19" s="13" t="s">
        <v>2</v>
      </c>
      <c r="C19" s="14" t="s">
        <v>3</v>
      </c>
      <c r="D19" s="14" t="s">
        <v>4</v>
      </c>
      <c r="E19" s="15" t="s">
        <v>5</v>
      </c>
      <c r="F19" s="15" t="s">
        <v>6</v>
      </c>
      <c r="G19" s="15" t="s">
        <v>7</v>
      </c>
      <c r="H19" s="15" t="s">
        <v>8</v>
      </c>
    </row>
    <row r="20" spans="2:13" s="18" customFormat="1" ht="13.5" thickBot="1" x14ac:dyDescent="0.25">
      <c r="B20" s="19" t="s">
        <v>9</v>
      </c>
      <c r="C20" s="20"/>
      <c r="D20" s="20"/>
      <c r="E20" s="21"/>
      <c r="F20" s="21"/>
      <c r="G20" s="21"/>
      <c r="H20" s="21"/>
    </row>
    <row r="21" spans="2:13" s="18" customFormat="1" ht="13.5" thickBot="1" x14ac:dyDescent="0.25">
      <c r="B21" s="95"/>
      <c r="C21" s="25" t="s">
        <v>13</v>
      </c>
      <c r="D21" s="26"/>
      <c r="E21" s="27"/>
      <c r="F21" s="27"/>
      <c r="G21" s="27"/>
      <c r="H21" s="29"/>
    </row>
    <row r="22" spans="2:13" s="119" customFormat="1" ht="12.75" x14ac:dyDescent="0.2">
      <c r="B22" s="159"/>
      <c r="C22" s="114"/>
      <c r="D22" s="115"/>
      <c r="E22" s="116"/>
      <c r="F22" s="116"/>
      <c r="G22" s="117"/>
      <c r="H22" s="118"/>
    </row>
    <row r="23" spans="2:13" s="126" customFormat="1" x14ac:dyDescent="0.25">
      <c r="B23" s="121"/>
      <c r="C23" s="121"/>
      <c r="D23" s="122"/>
      <c r="E23" s="123"/>
      <c r="F23" s="123"/>
      <c r="G23" s="124"/>
      <c r="H23" s="125"/>
      <c r="J23" s="39"/>
      <c r="K23" s="40"/>
      <c r="L23" s="127"/>
      <c r="M23" s="127"/>
    </row>
    <row r="24" spans="2:13" x14ac:dyDescent="0.25">
      <c r="B24" s="46"/>
      <c r="C24" s="128"/>
      <c r="D24" s="129"/>
      <c r="E24" s="130"/>
      <c r="F24" s="130"/>
      <c r="G24" s="131"/>
      <c r="H24" s="132"/>
      <c r="J24" s="45"/>
    </row>
    <row r="25" spans="2:13" x14ac:dyDescent="0.25">
      <c r="B25" s="46"/>
      <c r="C25" s="46"/>
      <c r="D25" s="129"/>
      <c r="E25" s="133"/>
      <c r="F25" s="133"/>
      <c r="G25" s="131"/>
      <c r="H25" s="132"/>
      <c r="J25" s="45"/>
    </row>
    <row r="26" spans="2:13" ht="15.75" thickBot="1" x14ac:dyDescent="0.3">
      <c r="B26" s="96"/>
      <c r="C26" s="50"/>
      <c r="D26" s="51"/>
      <c r="E26" s="134"/>
      <c r="F26" s="134"/>
      <c r="G26" s="134"/>
      <c r="H26" s="135"/>
    </row>
    <row r="27" spans="2:13" ht="15.75" thickBot="1" x14ac:dyDescent="0.3">
      <c r="B27" s="97"/>
      <c r="C27" s="56" t="s">
        <v>14</v>
      </c>
      <c r="D27" s="57"/>
      <c r="E27" s="136"/>
      <c r="F27" s="136"/>
      <c r="G27" s="60" t="s">
        <v>15</v>
      </c>
      <c r="H27" s="12">
        <f>SUM(H22:H26)</f>
        <v>0</v>
      </c>
    </row>
    <row r="28" spans="2:13" ht="15.75" thickBot="1" x14ac:dyDescent="0.3">
      <c r="B28" s="97"/>
      <c r="C28" s="50"/>
      <c r="D28" s="61"/>
      <c r="E28" s="137"/>
      <c r="F28" s="137"/>
      <c r="G28" s="137"/>
      <c r="H28" s="138"/>
    </row>
    <row r="29" spans="2:13" ht="15.75" thickBot="1" x14ac:dyDescent="0.3">
      <c r="B29" s="98"/>
      <c r="C29" s="25" t="s">
        <v>16</v>
      </c>
      <c r="D29" s="61"/>
      <c r="E29" s="137"/>
      <c r="F29" s="137"/>
      <c r="G29" s="137"/>
      <c r="H29" s="138"/>
    </row>
    <row r="30" spans="2:13" s="287" customFormat="1" x14ac:dyDescent="0.25">
      <c r="B30" s="99"/>
      <c r="C30" s="67"/>
      <c r="D30" s="68"/>
      <c r="E30" s="139"/>
      <c r="F30" s="139"/>
      <c r="G30" s="139"/>
      <c r="H30" s="140"/>
    </row>
    <row r="31" spans="2:13" s="287" customFormat="1" x14ac:dyDescent="0.25">
      <c r="B31" s="74"/>
      <c r="C31" s="74"/>
      <c r="D31" s="75"/>
      <c r="E31" s="142"/>
      <c r="F31" s="142"/>
      <c r="G31" s="124"/>
      <c r="H31" s="125"/>
    </row>
    <row r="32" spans="2:13" s="287" customFormat="1" x14ac:dyDescent="0.25">
      <c r="B32" s="74"/>
      <c r="C32" s="74"/>
      <c r="D32" s="75"/>
      <c r="E32" s="142"/>
      <c r="F32" s="142"/>
      <c r="G32" s="124"/>
      <c r="H32" s="125"/>
    </row>
    <row r="33" spans="2:10" s="287" customFormat="1" x14ac:dyDescent="0.25">
      <c r="B33" s="74"/>
      <c r="C33" s="74"/>
      <c r="D33" s="75"/>
      <c r="E33" s="142"/>
      <c r="F33" s="142"/>
      <c r="G33" s="142"/>
      <c r="H33" s="125"/>
    </row>
    <row r="34" spans="2:10" s="287" customFormat="1" x14ac:dyDescent="0.25">
      <c r="B34" s="74"/>
      <c r="C34" s="74"/>
      <c r="D34" s="75"/>
      <c r="E34" s="142"/>
      <c r="F34" s="142"/>
      <c r="G34" s="124"/>
      <c r="H34" s="125"/>
    </row>
    <row r="35" spans="2:10" s="287" customFormat="1" x14ac:dyDescent="0.25">
      <c r="B35" s="74"/>
      <c r="C35" s="74"/>
      <c r="D35" s="75"/>
      <c r="E35" s="142"/>
      <c r="F35" s="142"/>
      <c r="G35" s="124"/>
      <c r="H35" s="125"/>
    </row>
    <row r="36" spans="2:10" x14ac:dyDescent="0.25">
      <c r="B36" s="46"/>
      <c r="C36" s="46"/>
      <c r="D36" s="78"/>
      <c r="E36" s="133"/>
      <c r="F36" s="133"/>
      <c r="G36" s="133"/>
      <c r="H36" s="132"/>
    </row>
    <row r="37" spans="2:10" ht="15.75" thickBot="1" x14ac:dyDescent="0.3">
      <c r="B37" s="96"/>
      <c r="C37" s="50"/>
      <c r="D37" s="79"/>
      <c r="E37" s="143"/>
      <c r="F37" s="143"/>
      <c r="G37" s="131"/>
      <c r="H37" s="144"/>
      <c r="J37" s="45"/>
    </row>
    <row r="38" spans="2:10" ht="15.75" thickBot="1" x14ac:dyDescent="0.3">
      <c r="B38" s="97"/>
      <c r="C38" s="56" t="s">
        <v>17</v>
      </c>
      <c r="D38" s="57"/>
      <c r="E38" s="136"/>
      <c r="F38" s="136"/>
      <c r="G38" s="60" t="s">
        <v>15</v>
      </c>
      <c r="H38" s="12">
        <f>SUM(H30:H37)</f>
        <v>0</v>
      </c>
    </row>
    <row r="39" spans="2:10" ht="15.75" thickBot="1" x14ac:dyDescent="0.3">
      <c r="B39" s="97"/>
      <c r="C39" s="50"/>
      <c r="D39" s="61"/>
      <c r="E39" s="137"/>
      <c r="F39" s="137"/>
      <c r="G39" s="137"/>
      <c r="H39" s="138"/>
    </row>
    <row r="40" spans="2:10" ht="15.75" thickBot="1" x14ac:dyDescent="0.3">
      <c r="B40" s="98"/>
      <c r="C40" s="25" t="s">
        <v>18</v>
      </c>
      <c r="D40" s="61"/>
      <c r="E40" s="137"/>
      <c r="F40" s="137"/>
      <c r="G40" s="137"/>
      <c r="H40" s="138"/>
    </row>
    <row r="41" spans="2:10" ht="178.5" x14ac:dyDescent="0.25">
      <c r="B41" s="224" t="str">
        <f>'ANAS 2015'!B21</f>
        <v>SIC.04.01.001.b</v>
      </c>
      <c r="C41" s="257" t="str">
        <f>'ANAS 2015'!C21</f>
        <v xml:space="preserve">SEGNALETICA ORIZZONTALE CON VERNICE RIFRANGENTE A BASE SOLVENTE 
esecuzione di segnaletica orizzontale di nuovo impianto costituita da strisce rifrangenti longitudinali o trasversali rette o curve, semplici o affiancate, continue o discontinue, eseguita con vernice a solvente, di qualsiasi colore, premiscelata con perline di vetro.
Compreso ogni onere per nolo di attrezzature, forniture di materiale, tracciamento, anche in presenza di traffico, la pulizia e la preparazione dalle zone di impianto prima della posa, l'installazione ed il mantenimento della segnaletica di cantiere regolamentare, il pilotaggio del traffico ed ogni altro onere per un lavoro eseguito a perfetta regola d'arte.
Le caratteristiche fotometriche, colorimetriche e di resistenza al derapaggio dovranno essere conformi alle prescrizioni generali previste dalla norma UNI EN 1436/98 e a quanto riportato nelle norme tecniche del capitolato speciale d'appalto e dovranno essere mantenute per l'intera durata della fase di lavoro al fine di garantire la sicurezza dei lavoratori.
Per ogni metro lineare effettivamente ricoperto 
-PER STRISCE CONTINUE E DISCONTINUE DA CENTIMETRI 15 </v>
      </c>
      <c r="D41" s="234" t="str">
        <f>'ANAS 2015'!D21</f>
        <v xml:space="preserve">m </v>
      </c>
      <c r="E41" s="249">
        <f>(36+108+36)+(36+108+36)*3+(36+96+36)*3</f>
        <v>1224</v>
      </c>
      <c r="F41" s="249">
        <f>'ANAS 2015'!E21</f>
        <v>0.4</v>
      </c>
      <c r="G41" s="251">
        <f>E41/$G$15</f>
        <v>1224</v>
      </c>
      <c r="H41" s="252">
        <f>G41*F41</f>
        <v>489.6</v>
      </c>
      <c r="J41" s="45"/>
    </row>
    <row r="42" spans="2:10" ht="77.25" thickBot="1" x14ac:dyDescent="0.3">
      <c r="B42" s="224" t="str">
        <f>'ANAS 2015'!B22</f>
        <v xml:space="preserve">SIC.04.01.005.a </v>
      </c>
      <c r="C42" s="257" t="str">
        <f>'ANAS 2015'!C22</f>
        <v xml:space="preserve">CANCELLAZIONE DI SEGNALETICA ORIZZONTALE CON IMPIEGO DI ATTREZZATURA ABRASIVA 
compreso carico, trasporto a rifiuto e scarico in idonee discariche di raccolta del materiale di risulta ed ogni altro onere e magistero per dare il lavoro compiuto a perfetta regola d'arte. Per ogni metro lineare effettivamente cancellato
-PER STRISCE CONTINUE E DISCONTINUE </v>
      </c>
      <c r="D42" s="239" t="str">
        <f>'ANAS 2015'!D22</f>
        <v xml:space="preserve">m </v>
      </c>
      <c r="E42" s="253">
        <f>E41</f>
        <v>1224</v>
      </c>
      <c r="F42" s="258">
        <f>'ANAS 2015'!E22</f>
        <v>1.8</v>
      </c>
      <c r="G42" s="255">
        <f>E42/$G$15</f>
        <v>1224</v>
      </c>
      <c r="H42" s="256">
        <f>G42*F42</f>
        <v>2203.2000000000003</v>
      </c>
      <c r="J42" s="45"/>
    </row>
    <row r="43" spans="2:10" ht="15.75" thickBot="1" x14ac:dyDescent="0.3">
      <c r="B43" s="97"/>
      <c r="C43" s="56" t="s">
        <v>22</v>
      </c>
      <c r="D43" s="57"/>
      <c r="E43" s="136"/>
      <c r="F43" s="136"/>
      <c r="G43" s="60" t="s">
        <v>15</v>
      </c>
      <c r="H43" s="12">
        <f>SUM(H41:H42)</f>
        <v>2692.8</v>
      </c>
    </row>
    <row r="44" spans="2:10" ht="15.75" thickBot="1" x14ac:dyDescent="0.3">
      <c r="C44" s="87"/>
      <c r="D44" s="88"/>
      <c r="E44" s="147"/>
      <c r="F44" s="147"/>
      <c r="G44" s="148"/>
      <c r="H44" s="148"/>
    </row>
    <row r="45" spans="2:10" ht="15.75" thickBot="1" x14ac:dyDescent="0.3">
      <c r="C45" s="91"/>
      <c r="D45" s="91"/>
      <c r="E45" s="91"/>
      <c r="F45" s="91" t="s">
        <v>23</v>
      </c>
      <c r="G45" s="92" t="s">
        <v>15</v>
      </c>
      <c r="H45" s="12">
        <f>H43+H38+H27</f>
        <v>2692.8</v>
      </c>
    </row>
  </sheetData>
  <mergeCells count="2">
    <mergeCell ref="B2:B3"/>
    <mergeCell ref="C2:F13"/>
  </mergeCells>
  <pageMargins left="0.7" right="0.7" top="0.75" bottom="0.75" header="0.3" footer="0.3"/>
  <pageSetup paperSize="9" scale="59" orientation="portrait" r:id="rId1"/>
  <colBreaks count="2" manualBreakCount="2">
    <brk id="1" max="1048575" man="1"/>
    <brk id="8" max="57" man="1"/>
  </col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B1:M48"/>
  <sheetViews>
    <sheetView view="pageBreakPreview" topLeftCell="A40" zoomScale="85" zoomScaleNormal="85" zoomScaleSheetLayoutView="85" workbookViewId="0">
      <selection activeCell="C43" sqref="C43"/>
    </sheetView>
  </sheetViews>
  <sheetFormatPr defaultRowHeight="15" x14ac:dyDescent="0.25"/>
  <cols>
    <col min="1" max="1" width="3.7109375" style="289" customWidth="1"/>
    <col min="2" max="2" width="15.7109375" style="101" customWidth="1"/>
    <col min="3" max="3" width="80.7109375" style="289" customWidth="1"/>
    <col min="4" max="4" width="8.7109375" style="6" customWidth="1"/>
    <col min="5" max="5" width="8.7109375" style="112" customWidth="1"/>
    <col min="6" max="6" width="11.140625" style="112" customWidth="1"/>
    <col min="7" max="7" width="11.28515625" style="112" bestFit="1" customWidth="1"/>
    <col min="8" max="8" width="10.140625" style="112" bestFit="1" customWidth="1"/>
    <col min="9" max="9" width="3.7109375" style="289" customWidth="1"/>
    <col min="10" max="257" width="9.140625" style="289"/>
    <col min="258" max="258" width="13.7109375" style="289" customWidth="1"/>
    <col min="259" max="259" width="42.7109375" style="289" customWidth="1"/>
    <col min="260" max="261" width="8.7109375" style="289" customWidth="1"/>
    <col min="262" max="262" width="11.140625" style="289" customWidth="1"/>
    <col min="263" max="263" width="11.28515625" style="289" bestFit="1" customWidth="1"/>
    <col min="264" max="264" width="10.140625" style="289" bestFit="1" customWidth="1"/>
    <col min="265" max="265" width="3.7109375" style="289" customWidth="1"/>
    <col min="266" max="513" width="9.140625" style="289"/>
    <col min="514" max="514" width="13.7109375" style="289" customWidth="1"/>
    <col min="515" max="515" width="42.7109375" style="289" customWidth="1"/>
    <col min="516" max="517" width="8.7109375" style="289" customWidth="1"/>
    <col min="518" max="518" width="11.140625" style="289" customWidth="1"/>
    <col min="519" max="519" width="11.28515625" style="289" bestFit="1" customWidth="1"/>
    <col min="520" max="520" width="10.140625" style="289" bestFit="1" customWidth="1"/>
    <col min="521" max="521" width="3.7109375" style="289" customWidth="1"/>
    <col min="522" max="769" width="9.140625" style="289"/>
    <col min="770" max="770" width="13.7109375" style="289" customWidth="1"/>
    <col min="771" max="771" width="42.7109375" style="289" customWidth="1"/>
    <col min="772" max="773" width="8.7109375" style="289" customWidth="1"/>
    <col min="774" max="774" width="11.140625" style="289" customWidth="1"/>
    <col min="775" max="775" width="11.28515625" style="289" bestFit="1" customWidth="1"/>
    <col min="776" max="776" width="10.140625" style="289" bestFit="1" customWidth="1"/>
    <col min="777" max="777" width="3.7109375" style="289" customWidth="1"/>
    <col min="778" max="1025" width="9.140625" style="289"/>
    <col min="1026" max="1026" width="13.7109375" style="289" customWidth="1"/>
    <col min="1027" max="1027" width="42.7109375" style="289" customWidth="1"/>
    <col min="1028" max="1029" width="8.7109375" style="289" customWidth="1"/>
    <col min="1030" max="1030" width="11.140625" style="289" customWidth="1"/>
    <col min="1031" max="1031" width="11.28515625" style="289" bestFit="1" customWidth="1"/>
    <col min="1032" max="1032" width="10.140625" style="289" bestFit="1" customWidth="1"/>
    <col min="1033" max="1033" width="3.7109375" style="289" customWidth="1"/>
    <col min="1034" max="1281" width="9.140625" style="289"/>
    <col min="1282" max="1282" width="13.7109375" style="289" customWidth="1"/>
    <col min="1283" max="1283" width="42.7109375" style="289" customWidth="1"/>
    <col min="1284" max="1285" width="8.7109375" style="289" customWidth="1"/>
    <col min="1286" max="1286" width="11.140625" style="289" customWidth="1"/>
    <col min="1287" max="1287" width="11.28515625" style="289" bestFit="1" customWidth="1"/>
    <col min="1288" max="1288" width="10.140625" style="289" bestFit="1" customWidth="1"/>
    <col min="1289" max="1289" width="3.7109375" style="289" customWidth="1"/>
    <col min="1290" max="1537" width="9.140625" style="289"/>
    <col min="1538" max="1538" width="13.7109375" style="289" customWidth="1"/>
    <col min="1539" max="1539" width="42.7109375" style="289" customWidth="1"/>
    <col min="1540" max="1541" width="8.7109375" style="289" customWidth="1"/>
    <col min="1542" max="1542" width="11.140625" style="289" customWidth="1"/>
    <col min="1543" max="1543" width="11.28515625" style="289" bestFit="1" customWidth="1"/>
    <col min="1544" max="1544" width="10.140625" style="289" bestFit="1" customWidth="1"/>
    <col min="1545" max="1545" width="3.7109375" style="289" customWidth="1"/>
    <col min="1546" max="1793" width="9.140625" style="289"/>
    <col min="1794" max="1794" width="13.7109375" style="289" customWidth="1"/>
    <col min="1795" max="1795" width="42.7109375" style="289" customWidth="1"/>
    <col min="1796" max="1797" width="8.7109375" style="289" customWidth="1"/>
    <col min="1798" max="1798" width="11.140625" style="289" customWidth="1"/>
    <col min="1799" max="1799" width="11.28515625" style="289" bestFit="1" customWidth="1"/>
    <col min="1800" max="1800" width="10.140625" style="289" bestFit="1" customWidth="1"/>
    <col min="1801" max="1801" width="3.7109375" style="289" customWidth="1"/>
    <col min="1802" max="2049" width="9.140625" style="289"/>
    <col min="2050" max="2050" width="13.7109375" style="289" customWidth="1"/>
    <col min="2051" max="2051" width="42.7109375" style="289" customWidth="1"/>
    <col min="2052" max="2053" width="8.7109375" style="289" customWidth="1"/>
    <col min="2054" max="2054" width="11.140625" style="289" customWidth="1"/>
    <col min="2055" max="2055" width="11.28515625" style="289" bestFit="1" customWidth="1"/>
    <col min="2056" max="2056" width="10.140625" style="289" bestFit="1" customWidth="1"/>
    <col min="2057" max="2057" width="3.7109375" style="289" customWidth="1"/>
    <col min="2058" max="2305" width="9.140625" style="289"/>
    <col min="2306" max="2306" width="13.7109375" style="289" customWidth="1"/>
    <col min="2307" max="2307" width="42.7109375" style="289" customWidth="1"/>
    <col min="2308" max="2309" width="8.7109375" style="289" customWidth="1"/>
    <col min="2310" max="2310" width="11.140625" style="289" customWidth="1"/>
    <col min="2311" max="2311" width="11.28515625" style="289" bestFit="1" customWidth="1"/>
    <col min="2312" max="2312" width="10.140625" style="289" bestFit="1" customWidth="1"/>
    <col min="2313" max="2313" width="3.7109375" style="289" customWidth="1"/>
    <col min="2314" max="2561" width="9.140625" style="289"/>
    <col min="2562" max="2562" width="13.7109375" style="289" customWidth="1"/>
    <col min="2563" max="2563" width="42.7109375" style="289" customWidth="1"/>
    <col min="2564" max="2565" width="8.7109375" style="289" customWidth="1"/>
    <col min="2566" max="2566" width="11.140625" style="289" customWidth="1"/>
    <col min="2567" max="2567" width="11.28515625" style="289" bestFit="1" customWidth="1"/>
    <col min="2568" max="2568" width="10.140625" style="289" bestFit="1" customWidth="1"/>
    <col min="2569" max="2569" width="3.7109375" style="289" customWidth="1"/>
    <col min="2570" max="2817" width="9.140625" style="289"/>
    <col min="2818" max="2818" width="13.7109375" style="289" customWidth="1"/>
    <col min="2819" max="2819" width="42.7109375" style="289" customWidth="1"/>
    <col min="2820" max="2821" width="8.7109375" style="289" customWidth="1"/>
    <col min="2822" max="2822" width="11.140625" style="289" customWidth="1"/>
    <col min="2823" max="2823" width="11.28515625" style="289" bestFit="1" customWidth="1"/>
    <col min="2824" max="2824" width="10.140625" style="289" bestFit="1" customWidth="1"/>
    <col min="2825" max="2825" width="3.7109375" style="289" customWidth="1"/>
    <col min="2826" max="3073" width="9.140625" style="289"/>
    <col min="3074" max="3074" width="13.7109375" style="289" customWidth="1"/>
    <col min="3075" max="3075" width="42.7109375" style="289" customWidth="1"/>
    <col min="3076" max="3077" width="8.7109375" style="289" customWidth="1"/>
    <col min="3078" max="3078" width="11.140625" style="289" customWidth="1"/>
    <col min="3079" max="3079" width="11.28515625" style="289" bestFit="1" customWidth="1"/>
    <col min="3080" max="3080" width="10.140625" style="289" bestFit="1" customWidth="1"/>
    <col min="3081" max="3081" width="3.7109375" style="289" customWidth="1"/>
    <col min="3082" max="3329" width="9.140625" style="289"/>
    <col min="3330" max="3330" width="13.7109375" style="289" customWidth="1"/>
    <col min="3331" max="3331" width="42.7109375" style="289" customWidth="1"/>
    <col min="3332" max="3333" width="8.7109375" style="289" customWidth="1"/>
    <col min="3334" max="3334" width="11.140625" style="289" customWidth="1"/>
    <col min="3335" max="3335" width="11.28515625" style="289" bestFit="1" customWidth="1"/>
    <col min="3336" max="3336" width="10.140625" style="289" bestFit="1" customWidth="1"/>
    <col min="3337" max="3337" width="3.7109375" style="289" customWidth="1"/>
    <col min="3338" max="3585" width="9.140625" style="289"/>
    <col min="3586" max="3586" width="13.7109375" style="289" customWidth="1"/>
    <col min="3587" max="3587" width="42.7109375" style="289" customWidth="1"/>
    <col min="3588" max="3589" width="8.7109375" style="289" customWidth="1"/>
    <col min="3590" max="3590" width="11.140625" style="289" customWidth="1"/>
    <col min="3591" max="3591" width="11.28515625" style="289" bestFit="1" customWidth="1"/>
    <col min="3592" max="3592" width="10.140625" style="289" bestFit="1" customWidth="1"/>
    <col min="3593" max="3593" width="3.7109375" style="289" customWidth="1"/>
    <col min="3594" max="3841" width="9.140625" style="289"/>
    <col min="3842" max="3842" width="13.7109375" style="289" customWidth="1"/>
    <col min="3843" max="3843" width="42.7109375" style="289" customWidth="1"/>
    <col min="3844" max="3845" width="8.7109375" style="289" customWidth="1"/>
    <col min="3846" max="3846" width="11.140625" style="289" customWidth="1"/>
    <col min="3847" max="3847" width="11.28515625" style="289" bestFit="1" customWidth="1"/>
    <col min="3848" max="3848" width="10.140625" style="289" bestFit="1" customWidth="1"/>
    <col min="3849" max="3849" width="3.7109375" style="289" customWidth="1"/>
    <col min="3850" max="4097" width="9.140625" style="289"/>
    <col min="4098" max="4098" width="13.7109375" style="289" customWidth="1"/>
    <col min="4099" max="4099" width="42.7109375" style="289" customWidth="1"/>
    <col min="4100" max="4101" width="8.7109375" style="289" customWidth="1"/>
    <col min="4102" max="4102" width="11.140625" style="289" customWidth="1"/>
    <col min="4103" max="4103" width="11.28515625" style="289" bestFit="1" customWidth="1"/>
    <col min="4104" max="4104" width="10.140625" style="289" bestFit="1" customWidth="1"/>
    <col min="4105" max="4105" width="3.7109375" style="289" customWidth="1"/>
    <col min="4106" max="4353" width="9.140625" style="289"/>
    <col min="4354" max="4354" width="13.7109375" style="289" customWidth="1"/>
    <col min="4355" max="4355" width="42.7109375" style="289" customWidth="1"/>
    <col min="4356" max="4357" width="8.7109375" style="289" customWidth="1"/>
    <col min="4358" max="4358" width="11.140625" style="289" customWidth="1"/>
    <col min="4359" max="4359" width="11.28515625" style="289" bestFit="1" customWidth="1"/>
    <col min="4360" max="4360" width="10.140625" style="289" bestFit="1" customWidth="1"/>
    <col min="4361" max="4361" width="3.7109375" style="289" customWidth="1"/>
    <col min="4362" max="4609" width="9.140625" style="289"/>
    <col min="4610" max="4610" width="13.7109375" style="289" customWidth="1"/>
    <col min="4611" max="4611" width="42.7109375" style="289" customWidth="1"/>
    <col min="4612" max="4613" width="8.7109375" style="289" customWidth="1"/>
    <col min="4614" max="4614" width="11.140625" style="289" customWidth="1"/>
    <col min="4615" max="4615" width="11.28515625" style="289" bestFit="1" customWidth="1"/>
    <col min="4616" max="4616" width="10.140625" style="289" bestFit="1" customWidth="1"/>
    <col min="4617" max="4617" width="3.7109375" style="289" customWidth="1"/>
    <col min="4618" max="4865" width="9.140625" style="289"/>
    <col min="4866" max="4866" width="13.7109375" style="289" customWidth="1"/>
    <col min="4867" max="4867" width="42.7109375" style="289" customWidth="1"/>
    <col min="4868" max="4869" width="8.7109375" style="289" customWidth="1"/>
    <col min="4870" max="4870" width="11.140625" style="289" customWidth="1"/>
    <col min="4871" max="4871" width="11.28515625" style="289" bestFit="1" customWidth="1"/>
    <col min="4872" max="4872" width="10.140625" style="289" bestFit="1" customWidth="1"/>
    <col min="4873" max="4873" width="3.7109375" style="289" customWidth="1"/>
    <col min="4874" max="5121" width="9.140625" style="289"/>
    <col min="5122" max="5122" width="13.7109375" style="289" customWidth="1"/>
    <col min="5123" max="5123" width="42.7109375" style="289" customWidth="1"/>
    <col min="5124" max="5125" width="8.7109375" style="289" customWidth="1"/>
    <col min="5126" max="5126" width="11.140625" style="289" customWidth="1"/>
    <col min="5127" max="5127" width="11.28515625" style="289" bestFit="1" customWidth="1"/>
    <col min="5128" max="5128" width="10.140625" style="289" bestFit="1" customWidth="1"/>
    <col min="5129" max="5129" width="3.7109375" style="289" customWidth="1"/>
    <col min="5130" max="5377" width="9.140625" style="289"/>
    <col min="5378" max="5378" width="13.7109375" style="289" customWidth="1"/>
    <col min="5379" max="5379" width="42.7109375" style="289" customWidth="1"/>
    <col min="5380" max="5381" width="8.7109375" style="289" customWidth="1"/>
    <col min="5382" max="5382" width="11.140625" style="289" customWidth="1"/>
    <col min="5383" max="5383" width="11.28515625" style="289" bestFit="1" customWidth="1"/>
    <col min="5384" max="5384" width="10.140625" style="289" bestFit="1" customWidth="1"/>
    <col min="5385" max="5385" width="3.7109375" style="289" customWidth="1"/>
    <col min="5386" max="5633" width="9.140625" style="289"/>
    <col min="5634" max="5634" width="13.7109375" style="289" customWidth="1"/>
    <col min="5635" max="5635" width="42.7109375" style="289" customWidth="1"/>
    <col min="5636" max="5637" width="8.7109375" style="289" customWidth="1"/>
    <col min="5638" max="5638" width="11.140625" style="289" customWidth="1"/>
    <col min="5639" max="5639" width="11.28515625" style="289" bestFit="1" customWidth="1"/>
    <col min="5640" max="5640" width="10.140625" style="289" bestFit="1" customWidth="1"/>
    <col min="5641" max="5641" width="3.7109375" style="289" customWidth="1"/>
    <col min="5642" max="5889" width="9.140625" style="289"/>
    <col min="5890" max="5890" width="13.7109375" style="289" customWidth="1"/>
    <col min="5891" max="5891" width="42.7109375" style="289" customWidth="1"/>
    <col min="5892" max="5893" width="8.7109375" style="289" customWidth="1"/>
    <col min="5894" max="5894" width="11.140625" style="289" customWidth="1"/>
    <col min="5895" max="5895" width="11.28515625" style="289" bestFit="1" customWidth="1"/>
    <col min="5896" max="5896" width="10.140625" style="289" bestFit="1" customWidth="1"/>
    <col min="5897" max="5897" width="3.7109375" style="289" customWidth="1"/>
    <col min="5898" max="6145" width="9.140625" style="289"/>
    <col min="6146" max="6146" width="13.7109375" style="289" customWidth="1"/>
    <col min="6147" max="6147" width="42.7109375" style="289" customWidth="1"/>
    <col min="6148" max="6149" width="8.7109375" style="289" customWidth="1"/>
    <col min="6150" max="6150" width="11.140625" style="289" customWidth="1"/>
    <col min="6151" max="6151" width="11.28515625" style="289" bestFit="1" customWidth="1"/>
    <col min="6152" max="6152" width="10.140625" style="289" bestFit="1" customWidth="1"/>
    <col min="6153" max="6153" width="3.7109375" style="289" customWidth="1"/>
    <col min="6154" max="6401" width="9.140625" style="289"/>
    <col min="6402" max="6402" width="13.7109375" style="289" customWidth="1"/>
    <col min="6403" max="6403" width="42.7109375" style="289" customWidth="1"/>
    <col min="6404" max="6405" width="8.7109375" style="289" customWidth="1"/>
    <col min="6406" max="6406" width="11.140625" style="289" customWidth="1"/>
    <col min="6407" max="6407" width="11.28515625" style="289" bestFit="1" customWidth="1"/>
    <col min="6408" max="6408" width="10.140625" style="289" bestFit="1" customWidth="1"/>
    <col min="6409" max="6409" width="3.7109375" style="289" customWidth="1"/>
    <col min="6410" max="6657" width="9.140625" style="289"/>
    <col min="6658" max="6658" width="13.7109375" style="289" customWidth="1"/>
    <col min="6659" max="6659" width="42.7109375" style="289" customWidth="1"/>
    <col min="6660" max="6661" width="8.7109375" style="289" customWidth="1"/>
    <col min="6662" max="6662" width="11.140625" style="289" customWidth="1"/>
    <col min="6663" max="6663" width="11.28515625" style="289" bestFit="1" customWidth="1"/>
    <col min="6664" max="6664" width="10.140625" style="289" bestFit="1" customWidth="1"/>
    <col min="6665" max="6665" width="3.7109375" style="289" customWidth="1"/>
    <col min="6666" max="6913" width="9.140625" style="289"/>
    <col min="6914" max="6914" width="13.7109375" style="289" customWidth="1"/>
    <col min="6915" max="6915" width="42.7109375" style="289" customWidth="1"/>
    <col min="6916" max="6917" width="8.7109375" style="289" customWidth="1"/>
    <col min="6918" max="6918" width="11.140625" style="289" customWidth="1"/>
    <col min="6919" max="6919" width="11.28515625" style="289" bestFit="1" customWidth="1"/>
    <col min="6920" max="6920" width="10.140625" style="289" bestFit="1" customWidth="1"/>
    <col min="6921" max="6921" width="3.7109375" style="289" customWidth="1"/>
    <col min="6922" max="7169" width="9.140625" style="289"/>
    <col min="7170" max="7170" width="13.7109375" style="289" customWidth="1"/>
    <col min="7171" max="7171" width="42.7109375" style="289" customWidth="1"/>
    <col min="7172" max="7173" width="8.7109375" style="289" customWidth="1"/>
    <col min="7174" max="7174" width="11.140625" style="289" customWidth="1"/>
    <col min="7175" max="7175" width="11.28515625" style="289" bestFit="1" customWidth="1"/>
    <col min="7176" max="7176" width="10.140625" style="289" bestFit="1" customWidth="1"/>
    <col min="7177" max="7177" width="3.7109375" style="289" customWidth="1"/>
    <col min="7178" max="7425" width="9.140625" style="289"/>
    <col min="7426" max="7426" width="13.7109375" style="289" customWidth="1"/>
    <col min="7427" max="7427" width="42.7109375" style="289" customWidth="1"/>
    <col min="7428" max="7429" width="8.7109375" style="289" customWidth="1"/>
    <col min="7430" max="7430" width="11.140625" style="289" customWidth="1"/>
    <col min="7431" max="7431" width="11.28515625" style="289" bestFit="1" customWidth="1"/>
    <col min="7432" max="7432" width="10.140625" style="289" bestFit="1" customWidth="1"/>
    <col min="7433" max="7433" width="3.7109375" style="289" customWidth="1"/>
    <col min="7434" max="7681" width="9.140625" style="289"/>
    <col min="7682" max="7682" width="13.7109375" style="289" customWidth="1"/>
    <col min="7683" max="7683" width="42.7109375" style="289" customWidth="1"/>
    <col min="7684" max="7685" width="8.7109375" style="289" customWidth="1"/>
    <col min="7686" max="7686" width="11.140625" style="289" customWidth="1"/>
    <col min="7687" max="7687" width="11.28515625" style="289" bestFit="1" customWidth="1"/>
    <col min="7688" max="7688" width="10.140625" style="289" bestFit="1" customWidth="1"/>
    <col min="7689" max="7689" width="3.7109375" style="289" customWidth="1"/>
    <col min="7690" max="7937" width="9.140625" style="289"/>
    <col min="7938" max="7938" width="13.7109375" style="289" customWidth="1"/>
    <col min="7939" max="7939" width="42.7109375" style="289" customWidth="1"/>
    <col min="7940" max="7941" width="8.7109375" style="289" customWidth="1"/>
    <col min="7942" max="7942" width="11.140625" style="289" customWidth="1"/>
    <col min="7943" max="7943" width="11.28515625" style="289" bestFit="1" customWidth="1"/>
    <col min="7944" max="7944" width="10.140625" style="289" bestFit="1" customWidth="1"/>
    <col min="7945" max="7945" width="3.7109375" style="289" customWidth="1"/>
    <col min="7946" max="8193" width="9.140625" style="289"/>
    <col min="8194" max="8194" width="13.7109375" style="289" customWidth="1"/>
    <col min="8195" max="8195" width="42.7109375" style="289" customWidth="1"/>
    <col min="8196" max="8197" width="8.7109375" style="289" customWidth="1"/>
    <col min="8198" max="8198" width="11.140625" style="289" customWidth="1"/>
    <col min="8199" max="8199" width="11.28515625" style="289" bestFit="1" customWidth="1"/>
    <col min="8200" max="8200" width="10.140625" style="289" bestFit="1" customWidth="1"/>
    <col min="8201" max="8201" width="3.7109375" style="289" customWidth="1"/>
    <col min="8202" max="8449" width="9.140625" style="289"/>
    <col min="8450" max="8450" width="13.7109375" style="289" customWidth="1"/>
    <col min="8451" max="8451" width="42.7109375" style="289" customWidth="1"/>
    <col min="8452" max="8453" width="8.7109375" style="289" customWidth="1"/>
    <col min="8454" max="8454" width="11.140625" style="289" customWidth="1"/>
    <col min="8455" max="8455" width="11.28515625" style="289" bestFit="1" customWidth="1"/>
    <col min="8456" max="8456" width="10.140625" style="289" bestFit="1" customWidth="1"/>
    <col min="8457" max="8457" width="3.7109375" style="289" customWidth="1"/>
    <col min="8458" max="8705" width="9.140625" style="289"/>
    <col min="8706" max="8706" width="13.7109375" style="289" customWidth="1"/>
    <col min="8707" max="8707" width="42.7109375" style="289" customWidth="1"/>
    <col min="8708" max="8709" width="8.7109375" style="289" customWidth="1"/>
    <col min="8710" max="8710" width="11.140625" style="289" customWidth="1"/>
    <col min="8711" max="8711" width="11.28515625" style="289" bestFit="1" customWidth="1"/>
    <col min="8712" max="8712" width="10.140625" style="289" bestFit="1" customWidth="1"/>
    <col min="8713" max="8713" width="3.7109375" style="289" customWidth="1"/>
    <col min="8714" max="8961" width="9.140625" style="289"/>
    <col min="8962" max="8962" width="13.7109375" style="289" customWidth="1"/>
    <col min="8963" max="8963" width="42.7109375" style="289" customWidth="1"/>
    <col min="8964" max="8965" width="8.7109375" style="289" customWidth="1"/>
    <col min="8966" max="8966" width="11.140625" style="289" customWidth="1"/>
    <col min="8967" max="8967" width="11.28515625" style="289" bestFit="1" customWidth="1"/>
    <col min="8968" max="8968" width="10.140625" style="289" bestFit="1" customWidth="1"/>
    <col min="8969" max="8969" width="3.7109375" style="289" customWidth="1"/>
    <col min="8970" max="9217" width="9.140625" style="289"/>
    <col min="9218" max="9218" width="13.7109375" style="289" customWidth="1"/>
    <col min="9219" max="9219" width="42.7109375" style="289" customWidth="1"/>
    <col min="9220" max="9221" width="8.7109375" style="289" customWidth="1"/>
    <col min="9222" max="9222" width="11.140625" style="289" customWidth="1"/>
    <col min="9223" max="9223" width="11.28515625" style="289" bestFit="1" customWidth="1"/>
    <col min="9224" max="9224" width="10.140625" style="289" bestFit="1" customWidth="1"/>
    <col min="9225" max="9225" width="3.7109375" style="289" customWidth="1"/>
    <col min="9226" max="9473" width="9.140625" style="289"/>
    <col min="9474" max="9474" width="13.7109375" style="289" customWidth="1"/>
    <col min="9475" max="9475" width="42.7109375" style="289" customWidth="1"/>
    <col min="9476" max="9477" width="8.7109375" style="289" customWidth="1"/>
    <col min="9478" max="9478" width="11.140625" style="289" customWidth="1"/>
    <col min="9479" max="9479" width="11.28515625" style="289" bestFit="1" customWidth="1"/>
    <col min="9480" max="9480" width="10.140625" style="289" bestFit="1" customWidth="1"/>
    <col min="9481" max="9481" width="3.7109375" style="289" customWidth="1"/>
    <col min="9482" max="9729" width="9.140625" style="289"/>
    <col min="9730" max="9730" width="13.7109375" style="289" customWidth="1"/>
    <col min="9731" max="9731" width="42.7109375" style="289" customWidth="1"/>
    <col min="9732" max="9733" width="8.7109375" style="289" customWidth="1"/>
    <col min="9734" max="9734" width="11.140625" style="289" customWidth="1"/>
    <col min="9735" max="9735" width="11.28515625" style="289" bestFit="1" customWidth="1"/>
    <col min="9736" max="9736" width="10.140625" style="289" bestFit="1" customWidth="1"/>
    <col min="9737" max="9737" width="3.7109375" style="289" customWidth="1"/>
    <col min="9738" max="9985" width="9.140625" style="289"/>
    <col min="9986" max="9986" width="13.7109375" style="289" customWidth="1"/>
    <col min="9987" max="9987" width="42.7109375" style="289" customWidth="1"/>
    <col min="9988" max="9989" width="8.7109375" style="289" customWidth="1"/>
    <col min="9990" max="9990" width="11.140625" style="289" customWidth="1"/>
    <col min="9991" max="9991" width="11.28515625" style="289" bestFit="1" customWidth="1"/>
    <col min="9992" max="9992" width="10.140625" style="289" bestFit="1" customWidth="1"/>
    <col min="9993" max="9993" width="3.7109375" style="289" customWidth="1"/>
    <col min="9994" max="10241" width="9.140625" style="289"/>
    <col min="10242" max="10242" width="13.7109375" style="289" customWidth="1"/>
    <col min="10243" max="10243" width="42.7109375" style="289" customWidth="1"/>
    <col min="10244" max="10245" width="8.7109375" style="289" customWidth="1"/>
    <col min="10246" max="10246" width="11.140625" style="289" customWidth="1"/>
    <col min="10247" max="10247" width="11.28515625" style="289" bestFit="1" customWidth="1"/>
    <col min="10248" max="10248" width="10.140625" style="289" bestFit="1" customWidth="1"/>
    <col min="10249" max="10249" width="3.7109375" style="289" customWidth="1"/>
    <col min="10250" max="10497" width="9.140625" style="289"/>
    <col min="10498" max="10498" width="13.7109375" style="289" customWidth="1"/>
    <col min="10499" max="10499" width="42.7109375" style="289" customWidth="1"/>
    <col min="10500" max="10501" width="8.7109375" style="289" customWidth="1"/>
    <col min="10502" max="10502" width="11.140625" style="289" customWidth="1"/>
    <col min="10503" max="10503" width="11.28515625" style="289" bestFit="1" customWidth="1"/>
    <col min="10504" max="10504" width="10.140625" style="289" bestFit="1" customWidth="1"/>
    <col min="10505" max="10505" width="3.7109375" style="289" customWidth="1"/>
    <col min="10506" max="10753" width="9.140625" style="289"/>
    <col min="10754" max="10754" width="13.7109375" style="289" customWidth="1"/>
    <col min="10755" max="10755" width="42.7109375" style="289" customWidth="1"/>
    <col min="10756" max="10757" width="8.7109375" style="289" customWidth="1"/>
    <col min="10758" max="10758" width="11.140625" style="289" customWidth="1"/>
    <col min="10759" max="10759" width="11.28515625" style="289" bestFit="1" customWidth="1"/>
    <col min="10760" max="10760" width="10.140625" style="289" bestFit="1" customWidth="1"/>
    <col min="10761" max="10761" width="3.7109375" style="289" customWidth="1"/>
    <col min="10762" max="11009" width="9.140625" style="289"/>
    <col min="11010" max="11010" width="13.7109375" style="289" customWidth="1"/>
    <col min="11011" max="11011" width="42.7109375" style="289" customWidth="1"/>
    <col min="11012" max="11013" width="8.7109375" style="289" customWidth="1"/>
    <col min="11014" max="11014" width="11.140625" style="289" customWidth="1"/>
    <col min="11015" max="11015" width="11.28515625" style="289" bestFit="1" customWidth="1"/>
    <col min="11016" max="11016" width="10.140625" style="289" bestFit="1" customWidth="1"/>
    <col min="11017" max="11017" width="3.7109375" style="289" customWidth="1"/>
    <col min="11018" max="11265" width="9.140625" style="289"/>
    <col min="11266" max="11266" width="13.7109375" style="289" customWidth="1"/>
    <col min="11267" max="11267" width="42.7109375" style="289" customWidth="1"/>
    <col min="11268" max="11269" width="8.7109375" style="289" customWidth="1"/>
    <col min="11270" max="11270" width="11.140625" style="289" customWidth="1"/>
    <col min="11271" max="11271" width="11.28515625" style="289" bestFit="1" customWidth="1"/>
    <col min="11272" max="11272" width="10.140625" style="289" bestFit="1" customWidth="1"/>
    <col min="11273" max="11273" width="3.7109375" style="289" customWidth="1"/>
    <col min="11274" max="11521" width="9.140625" style="289"/>
    <col min="11522" max="11522" width="13.7109375" style="289" customWidth="1"/>
    <col min="11523" max="11523" width="42.7109375" style="289" customWidth="1"/>
    <col min="11524" max="11525" width="8.7109375" style="289" customWidth="1"/>
    <col min="11526" max="11526" width="11.140625" style="289" customWidth="1"/>
    <col min="11527" max="11527" width="11.28515625" style="289" bestFit="1" customWidth="1"/>
    <col min="11528" max="11528" width="10.140625" style="289" bestFit="1" customWidth="1"/>
    <col min="11529" max="11529" width="3.7109375" style="289" customWidth="1"/>
    <col min="11530" max="11777" width="9.140625" style="289"/>
    <col min="11778" max="11778" width="13.7109375" style="289" customWidth="1"/>
    <col min="11779" max="11779" width="42.7109375" style="289" customWidth="1"/>
    <col min="11780" max="11781" width="8.7109375" style="289" customWidth="1"/>
    <col min="11782" max="11782" width="11.140625" style="289" customWidth="1"/>
    <col min="11783" max="11783" width="11.28515625" style="289" bestFit="1" customWidth="1"/>
    <col min="11784" max="11784" width="10.140625" style="289" bestFit="1" customWidth="1"/>
    <col min="11785" max="11785" width="3.7109375" style="289" customWidth="1"/>
    <col min="11786" max="12033" width="9.140625" style="289"/>
    <col min="12034" max="12034" width="13.7109375" style="289" customWidth="1"/>
    <col min="12035" max="12035" width="42.7109375" style="289" customWidth="1"/>
    <col min="12036" max="12037" width="8.7109375" style="289" customWidth="1"/>
    <col min="12038" max="12038" width="11.140625" style="289" customWidth="1"/>
    <col min="12039" max="12039" width="11.28515625" style="289" bestFit="1" customWidth="1"/>
    <col min="12040" max="12040" width="10.140625" style="289" bestFit="1" customWidth="1"/>
    <col min="12041" max="12041" width="3.7109375" style="289" customWidth="1"/>
    <col min="12042" max="12289" width="9.140625" style="289"/>
    <col min="12290" max="12290" width="13.7109375" style="289" customWidth="1"/>
    <col min="12291" max="12291" width="42.7109375" style="289" customWidth="1"/>
    <col min="12292" max="12293" width="8.7109375" style="289" customWidth="1"/>
    <col min="12294" max="12294" width="11.140625" style="289" customWidth="1"/>
    <col min="12295" max="12295" width="11.28515625" style="289" bestFit="1" customWidth="1"/>
    <col min="12296" max="12296" width="10.140625" style="289" bestFit="1" customWidth="1"/>
    <col min="12297" max="12297" width="3.7109375" style="289" customWidth="1"/>
    <col min="12298" max="12545" width="9.140625" style="289"/>
    <col min="12546" max="12546" width="13.7109375" style="289" customWidth="1"/>
    <col min="12547" max="12547" width="42.7109375" style="289" customWidth="1"/>
    <col min="12548" max="12549" width="8.7109375" style="289" customWidth="1"/>
    <col min="12550" max="12550" width="11.140625" style="289" customWidth="1"/>
    <col min="12551" max="12551" width="11.28515625" style="289" bestFit="1" customWidth="1"/>
    <col min="12552" max="12552" width="10.140625" style="289" bestFit="1" customWidth="1"/>
    <col min="12553" max="12553" width="3.7109375" style="289" customWidth="1"/>
    <col min="12554" max="12801" width="9.140625" style="289"/>
    <col min="12802" max="12802" width="13.7109375" style="289" customWidth="1"/>
    <col min="12803" max="12803" width="42.7109375" style="289" customWidth="1"/>
    <col min="12804" max="12805" width="8.7109375" style="289" customWidth="1"/>
    <col min="12806" max="12806" width="11.140625" style="289" customWidth="1"/>
    <col min="12807" max="12807" width="11.28515625" style="289" bestFit="1" customWidth="1"/>
    <col min="12808" max="12808" width="10.140625" style="289" bestFit="1" customWidth="1"/>
    <col min="12809" max="12809" width="3.7109375" style="289" customWidth="1"/>
    <col min="12810" max="13057" width="9.140625" style="289"/>
    <col min="13058" max="13058" width="13.7109375" style="289" customWidth="1"/>
    <col min="13059" max="13059" width="42.7109375" style="289" customWidth="1"/>
    <col min="13060" max="13061" width="8.7109375" style="289" customWidth="1"/>
    <col min="13062" max="13062" width="11.140625" style="289" customWidth="1"/>
    <col min="13063" max="13063" width="11.28515625" style="289" bestFit="1" customWidth="1"/>
    <col min="13064" max="13064" width="10.140625" style="289" bestFit="1" customWidth="1"/>
    <col min="13065" max="13065" width="3.7109375" style="289" customWidth="1"/>
    <col min="13066" max="13313" width="9.140625" style="289"/>
    <col min="13314" max="13314" width="13.7109375" style="289" customWidth="1"/>
    <col min="13315" max="13315" width="42.7109375" style="289" customWidth="1"/>
    <col min="13316" max="13317" width="8.7109375" style="289" customWidth="1"/>
    <col min="13318" max="13318" width="11.140625" style="289" customWidth="1"/>
    <col min="13319" max="13319" width="11.28515625" style="289" bestFit="1" customWidth="1"/>
    <col min="13320" max="13320" width="10.140625" style="289" bestFit="1" customWidth="1"/>
    <col min="13321" max="13321" width="3.7109375" style="289" customWidth="1"/>
    <col min="13322" max="13569" width="9.140625" style="289"/>
    <col min="13570" max="13570" width="13.7109375" style="289" customWidth="1"/>
    <col min="13571" max="13571" width="42.7109375" style="289" customWidth="1"/>
    <col min="13572" max="13573" width="8.7109375" style="289" customWidth="1"/>
    <col min="13574" max="13574" width="11.140625" style="289" customWidth="1"/>
    <col min="13575" max="13575" width="11.28515625" style="289" bestFit="1" customWidth="1"/>
    <col min="13576" max="13576" width="10.140625" style="289" bestFit="1" customWidth="1"/>
    <col min="13577" max="13577" width="3.7109375" style="289" customWidth="1"/>
    <col min="13578" max="13825" width="9.140625" style="289"/>
    <col min="13826" max="13826" width="13.7109375" style="289" customWidth="1"/>
    <col min="13827" max="13827" width="42.7109375" style="289" customWidth="1"/>
    <col min="13828" max="13829" width="8.7109375" style="289" customWidth="1"/>
    <col min="13830" max="13830" width="11.140625" style="289" customWidth="1"/>
    <col min="13831" max="13831" width="11.28515625" style="289" bestFit="1" customWidth="1"/>
    <col min="13832" max="13832" width="10.140625" style="289" bestFit="1" customWidth="1"/>
    <col min="13833" max="13833" width="3.7109375" style="289" customWidth="1"/>
    <col min="13834" max="14081" width="9.140625" style="289"/>
    <col min="14082" max="14082" width="13.7109375" style="289" customWidth="1"/>
    <col min="14083" max="14083" width="42.7109375" style="289" customWidth="1"/>
    <col min="14084" max="14085" width="8.7109375" style="289" customWidth="1"/>
    <col min="14086" max="14086" width="11.140625" style="289" customWidth="1"/>
    <col min="14087" max="14087" width="11.28515625" style="289" bestFit="1" customWidth="1"/>
    <col min="14088" max="14088" width="10.140625" style="289" bestFit="1" customWidth="1"/>
    <col min="14089" max="14089" width="3.7109375" style="289" customWidth="1"/>
    <col min="14090" max="14337" width="9.140625" style="289"/>
    <col min="14338" max="14338" width="13.7109375" style="289" customWidth="1"/>
    <col min="14339" max="14339" width="42.7109375" style="289" customWidth="1"/>
    <col min="14340" max="14341" width="8.7109375" style="289" customWidth="1"/>
    <col min="14342" max="14342" width="11.140625" style="289" customWidth="1"/>
    <col min="14343" max="14343" width="11.28515625" style="289" bestFit="1" customWidth="1"/>
    <col min="14344" max="14344" width="10.140625" style="289" bestFit="1" customWidth="1"/>
    <col min="14345" max="14345" width="3.7109375" style="289" customWidth="1"/>
    <col min="14346" max="14593" width="9.140625" style="289"/>
    <col min="14594" max="14594" width="13.7109375" style="289" customWidth="1"/>
    <col min="14595" max="14595" width="42.7109375" style="289" customWidth="1"/>
    <col min="14596" max="14597" width="8.7109375" style="289" customWidth="1"/>
    <col min="14598" max="14598" width="11.140625" style="289" customWidth="1"/>
    <col min="14599" max="14599" width="11.28515625" style="289" bestFit="1" customWidth="1"/>
    <col min="14600" max="14600" width="10.140625" style="289" bestFit="1" customWidth="1"/>
    <col min="14601" max="14601" width="3.7109375" style="289" customWidth="1"/>
    <col min="14602" max="14849" width="9.140625" style="289"/>
    <col min="14850" max="14850" width="13.7109375" style="289" customWidth="1"/>
    <col min="14851" max="14851" width="42.7109375" style="289" customWidth="1"/>
    <col min="14852" max="14853" width="8.7109375" style="289" customWidth="1"/>
    <col min="14854" max="14854" width="11.140625" style="289" customWidth="1"/>
    <col min="14855" max="14855" width="11.28515625" style="289" bestFit="1" customWidth="1"/>
    <col min="14856" max="14856" width="10.140625" style="289" bestFit="1" customWidth="1"/>
    <col min="14857" max="14857" width="3.7109375" style="289" customWidth="1"/>
    <col min="14858" max="15105" width="9.140625" style="289"/>
    <col min="15106" max="15106" width="13.7109375" style="289" customWidth="1"/>
    <col min="15107" max="15107" width="42.7109375" style="289" customWidth="1"/>
    <col min="15108" max="15109" width="8.7109375" style="289" customWidth="1"/>
    <col min="15110" max="15110" width="11.140625" style="289" customWidth="1"/>
    <col min="15111" max="15111" width="11.28515625" style="289" bestFit="1" customWidth="1"/>
    <col min="15112" max="15112" width="10.140625" style="289" bestFit="1" customWidth="1"/>
    <col min="15113" max="15113" width="3.7109375" style="289" customWidth="1"/>
    <col min="15114" max="15361" width="9.140625" style="289"/>
    <col min="15362" max="15362" width="13.7109375" style="289" customWidth="1"/>
    <col min="15363" max="15363" width="42.7109375" style="289" customWidth="1"/>
    <col min="15364" max="15365" width="8.7109375" style="289" customWidth="1"/>
    <col min="15366" max="15366" width="11.140625" style="289" customWidth="1"/>
    <col min="15367" max="15367" width="11.28515625" style="289" bestFit="1" customWidth="1"/>
    <col min="15368" max="15368" width="10.140625" style="289" bestFit="1" customWidth="1"/>
    <col min="15369" max="15369" width="3.7109375" style="289" customWidth="1"/>
    <col min="15370" max="15617" width="9.140625" style="289"/>
    <col min="15618" max="15618" width="13.7109375" style="289" customWidth="1"/>
    <col min="15619" max="15619" width="42.7109375" style="289" customWidth="1"/>
    <col min="15620" max="15621" width="8.7109375" style="289" customWidth="1"/>
    <col min="15622" max="15622" width="11.140625" style="289" customWidth="1"/>
    <col min="15623" max="15623" width="11.28515625" style="289" bestFit="1" customWidth="1"/>
    <col min="15624" max="15624" width="10.140625" style="289" bestFit="1" customWidth="1"/>
    <col min="15625" max="15625" width="3.7109375" style="289" customWidth="1"/>
    <col min="15626" max="15873" width="9.140625" style="289"/>
    <col min="15874" max="15874" width="13.7109375" style="289" customWidth="1"/>
    <col min="15875" max="15875" width="42.7109375" style="289" customWidth="1"/>
    <col min="15876" max="15877" width="8.7109375" style="289" customWidth="1"/>
    <col min="15878" max="15878" width="11.140625" style="289" customWidth="1"/>
    <col min="15879" max="15879" width="11.28515625" style="289" bestFit="1" customWidth="1"/>
    <col min="15880" max="15880" width="10.140625" style="289" bestFit="1" customWidth="1"/>
    <col min="15881" max="15881" width="3.7109375" style="289" customWidth="1"/>
    <col min="15882" max="16129" width="9.140625" style="289"/>
    <col min="16130" max="16130" width="13.7109375" style="289" customWidth="1"/>
    <col min="16131" max="16131" width="42.7109375" style="289" customWidth="1"/>
    <col min="16132" max="16133" width="8.7109375" style="289" customWidth="1"/>
    <col min="16134" max="16134" width="11.140625" style="289" customWidth="1"/>
    <col min="16135" max="16135" width="11.28515625" style="289" bestFit="1" customWidth="1"/>
    <col min="16136" max="16136" width="10.140625" style="289" bestFit="1" customWidth="1"/>
    <col min="16137" max="16137" width="3.7109375" style="289" customWidth="1"/>
    <col min="16138" max="16384" width="9.140625" style="289"/>
  </cols>
  <sheetData>
    <row r="1" spans="2:12" ht="15.75" thickBot="1" x14ac:dyDescent="0.3">
      <c r="C1" s="3"/>
      <c r="D1" s="4"/>
    </row>
    <row r="2" spans="2:12" ht="15" customHeight="1" x14ac:dyDescent="0.25">
      <c r="B2" s="376" t="s">
        <v>200</v>
      </c>
      <c r="C2" s="366" t="s">
        <v>301</v>
      </c>
      <c r="D2" s="367"/>
      <c r="E2" s="367"/>
      <c r="F2" s="368"/>
    </row>
    <row r="3" spans="2:12" ht="15.75" customHeight="1" thickBot="1" x14ac:dyDescent="0.3">
      <c r="B3" s="377"/>
      <c r="C3" s="369"/>
      <c r="D3" s="370"/>
      <c r="E3" s="370"/>
      <c r="F3" s="371"/>
      <c r="L3" s="101"/>
    </row>
    <row r="4" spans="2:12" x14ac:dyDescent="0.25">
      <c r="C4" s="369"/>
      <c r="D4" s="370"/>
      <c r="E4" s="370"/>
      <c r="F4" s="371"/>
    </row>
    <row r="5" spans="2:12" x14ac:dyDescent="0.25">
      <c r="C5" s="369"/>
      <c r="D5" s="370"/>
      <c r="E5" s="370"/>
      <c r="F5" s="371"/>
    </row>
    <row r="6" spans="2:12" x14ac:dyDescent="0.25">
      <c r="C6" s="369"/>
      <c r="D6" s="370"/>
      <c r="E6" s="370"/>
      <c r="F6" s="371"/>
      <c r="K6" s="185"/>
    </row>
    <row r="7" spans="2:12" x14ac:dyDescent="0.25">
      <c r="C7" s="369"/>
      <c r="D7" s="370"/>
      <c r="E7" s="370"/>
      <c r="F7" s="371"/>
    </row>
    <row r="8" spans="2:12" x14ac:dyDescent="0.25">
      <c r="C8" s="369"/>
      <c r="D8" s="370"/>
      <c r="E8" s="370"/>
      <c r="F8" s="371"/>
    </row>
    <row r="9" spans="2:12" x14ac:dyDescent="0.25">
      <c r="C9" s="369"/>
      <c r="D9" s="370"/>
      <c r="E9" s="370"/>
      <c r="F9" s="371"/>
    </row>
    <row r="10" spans="2:12" x14ac:dyDescent="0.25">
      <c r="C10" s="369"/>
      <c r="D10" s="370"/>
      <c r="E10" s="370"/>
      <c r="F10" s="371"/>
    </row>
    <row r="11" spans="2:12" x14ac:dyDescent="0.25">
      <c r="C11" s="369"/>
      <c r="D11" s="370"/>
      <c r="E11" s="370"/>
      <c r="F11" s="371"/>
    </row>
    <row r="12" spans="2:12" x14ac:dyDescent="0.25">
      <c r="C12" s="369"/>
      <c r="D12" s="370"/>
      <c r="E12" s="370"/>
      <c r="F12" s="371"/>
    </row>
    <row r="13" spans="2:12" x14ac:dyDescent="0.25">
      <c r="C13" s="372"/>
      <c r="D13" s="373"/>
      <c r="E13" s="373"/>
      <c r="F13" s="374"/>
    </row>
    <row r="14" spans="2:12" ht="15.75" thickBot="1" x14ac:dyDescent="0.3"/>
    <row r="15" spans="2:12" s="8" customFormat="1" ht="13.5" thickBot="1" x14ac:dyDescent="0.25">
      <c r="B15" s="102"/>
      <c r="C15" s="8" t="s">
        <v>0</v>
      </c>
      <c r="D15" s="9"/>
      <c r="E15" s="10"/>
      <c r="F15" s="11" t="s">
        <v>1</v>
      </c>
      <c r="G15" s="12">
        <v>1</v>
      </c>
      <c r="H15" s="10"/>
    </row>
    <row r="16" spans="2:12" ht="15.75" thickBot="1" x14ac:dyDescent="0.3">
      <c r="C16" s="8"/>
      <c r="F16" s="11"/>
      <c r="G16" s="12"/>
    </row>
    <row r="17" spans="2:13" ht="15.75" thickBot="1" x14ac:dyDescent="0.3">
      <c r="C17" s="8"/>
      <c r="F17" s="11"/>
      <c r="G17" s="12"/>
    </row>
    <row r="18" spans="2:13" ht="15.75" thickBot="1" x14ac:dyDescent="0.3"/>
    <row r="19" spans="2:13" s="18" customFormat="1" ht="12.75" x14ac:dyDescent="0.2">
      <c r="B19" s="13" t="s">
        <v>2</v>
      </c>
      <c r="C19" s="14" t="s">
        <v>3</v>
      </c>
      <c r="D19" s="14" t="s">
        <v>4</v>
      </c>
      <c r="E19" s="15" t="s">
        <v>5</v>
      </c>
      <c r="F19" s="15" t="s">
        <v>6</v>
      </c>
      <c r="G19" s="15" t="s">
        <v>7</v>
      </c>
      <c r="H19" s="15" t="s">
        <v>8</v>
      </c>
    </row>
    <row r="20" spans="2:13" s="18" customFormat="1" ht="13.5" thickBot="1" x14ac:dyDescent="0.25">
      <c r="B20" s="94" t="s">
        <v>9</v>
      </c>
      <c r="C20" s="20"/>
      <c r="D20" s="20"/>
      <c r="E20" s="21"/>
      <c r="F20" s="21"/>
      <c r="G20" s="21"/>
      <c r="H20" s="21"/>
    </row>
    <row r="21" spans="2:13" s="18" customFormat="1" ht="13.5" thickBot="1" x14ac:dyDescent="0.25">
      <c r="B21" s="103"/>
      <c r="C21" s="25" t="s">
        <v>13</v>
      </c>
      <c r="D21" s="26"/>
      <c r="E21" s="27"/>
      <c r="F21" s="27"/>
      <c r="G21" s="27"/>
      <c r="H21" s="29"/>
    </row>
    <row r="22" spans="2:13" s="119" customFormat="1" ht="12.75" x14ac:dyDescent="0.2">
      <c r="B22" s="113"/>
      <c r="C22" s="114"/>
      <c r="D22" s="115"/>
      <c r="E22" s="116"/>
      <c r="F22" s="116"/>
      <c r="G22" s="117"/>
      <c r="H22" s="118"/>
    </row>
    <row r="23" spans="2:13" s="126" customFormat="1" x14ac:dyDescent="0.25">
      <c r="B23" s="120"/>
      <c r="C23" s="121"/>
      <c r="D23" s="122"/>
      <c r="E23" s="123"/>
      <c r="F23" s="123"/>
      <c r="G23" s="124"/>
      <c r="H23" s="125"/>
      <c r="J23" s="39"/>
      <c r="K23" s="40"/>
      <c r="L23" s="127"/>
      <c r="M23" s="127"/>
    </row>
    <row r="24" spans="2:13" x14ac:dyDescent="0.25">
      <c r="B24" s="83"/>
      <c r="C24" s="128"/>
      <c r="D24" s="129"/>
      <c r="E24" s="130"/>
      <c r="F24" s="130"/>
      <c r="G24" s="131"/>
      <c r="H24" s="132"/>
      <c r="J24" s="45"/>
    </row>
    <row r="25" spans="2:13" x14ac:dyDescent="0.25">
      <c r="B25" s="83"/>
      <c r="C25" s="46"/>
      <c r="D25" s="129"/>
      <c r="E25" s="133"/>
      <c r="F25" s="133"/>
      <c r="G25" s="131"/>
      <c r="H25" s="132"/>
      <c r="J25" s="45"/>
    </row>
    <row r="26" spans="2:13" ht="15.75" thickBot="1" x14ac:dyDescent="0.3">
      <c r="B26" s="104"/>
      <c r="C26" s="50"/>
      <c r="D26" s="51"/>
      <c r="E26" s="134"/>
      <c r="F26" s="134"/>
      <c r="G26" s="134"/>
      <c r="H26" s="135"/>
    </row>
    <row r="27" spans="2:13" ht="15.75" thickBot="1" x14ac:dyDescent="0.3">
      <c r="B27" s="105"/>
      <c r="C27" s="56" t="s">
        <v>14</v>
      </c>
      <c r="D27" s="57"/>
      <c r="E27" s="136"/>
      <c r="F27" s="136"/>
      <c r="G27" s="60" t="s">
        <v>15</v>
      </c>
      <c r="H27" s="12">
        <f>SUM(H22:H26)</f>
        <v>0</v>
      </c>
    </row>
    <row r="28" spans="2:13" ht="15.75" thickBot="1" x14ac:dyDescent="0.3">
      <c r="B28" s="105"/>
      <c r="C28" s="50"/>
      <c r="D28" s="61"/>
      <c r="E28" s="137"/>
      <c r="F28" s="137"/>
      <c r="G28" s="137"/>
      <c r="H28" s="138"/>
    </row>
    <row r="29" spans="2:13" ht="15.75" thickBot="1" x14ac:dyDescent="0.3">
      <c r="B29" s="106"/>
      <c r="C29" s="25" t="s">
        <v>16</v>
      </c>
      <c r="D29" s="61"/>
      <c r="E29" s="137"/>
      <c r="F29" s="137"/>
      <c r="G29" s="137"/>
      <c r="H29" s="138"/>
    </row>
    <row r="30" spans="2:13" s="287" customFormat="1" x14ac:dyDescent="0.25">
      <c r="B30" s="107"/>
      <c r="C30" s="67"/>
      <c r="D30" s="68"/>
      <c r="E30" s="139"/>
      <c r="F30" s="139"/>
      <c r="G30" s="139"/>
      <c r="H30" s="140"/>
    </row>
    <row r="31" spans="2:13" s="287" customFormat="1" x14ac:dyDescent="0.25">
      <c r="B31" s="85"/>
      <c r="C31" s="74"/>
      <c r="D31" s="108"/>
      <c r="E31" s="141"/>
      <c r="F31" s="141"/>
      <c r="G31" s="124"/>
      <c r="H31" s="125"/>
    </row>
    <row r="32" spans="2:13" s="287" customFormat="1" x14ac:dyDescent="0.25">
      <c r="B32" s="85"/>
      <c r="C32" s="74"/>
      <c r="D32" s="75"/>
      <c r="E32" s="142"/>
      <c r="F32" s="142"/>
      <c r="G32" s="124"/>
      <c r="H32" s="125"/>
    </row>
    <row r="33" spans="2:10" s="287" customFormat="1" x14ac:dyDescent="0.25">
      <c r="B33" s="85"/>
      <c r="C33" s="74"/>
      <c r="D33" s="75"/>
      <c r="E33" s="142"/>
      <c r="F33" s="142"/>
      <c r="G33" s="142"/>
      <c r="H33" s="125"/>
    </row>
    <row r="34" spans="2:10" s="287" customFormat="1" x14ac:dyDescent="0.25">
      <c r="B34" s="85"/>
      <c r="C34" s="74"/>
      <c r="D34" s="75"/>
      <c r="E34" s="142"/>
      <c r="F34" s="142"/>
      <c r="G34" s="124"/>
      <c r="H34" s="125"/>
    </row>
    <row r="35" spans="2:10" s="287" customFormat="1" x14ac:dyDescent="0.25">
      <c r="B35" s="85"/>
      <c r="C35" s="74"/>
      <c r="D35" s="75"/>
      <c r="E35" s="142"/>
      <c r="F35" s="142"/>
      <c r="G35" s="124"/>
      <c r="H35" s="125"/>
    </row>
    <row r="36" spans="2:10" x14ac:dyDescent="0.25">
      <c r="B36" s="83"/>
      <c r="C36" s="46"/>
      <c r="D36" s="51"/>
      <c r="E36" s="134"/>
      <c r="F36" s="134"/>
      <c r="G36" s="133"/>
      <c r="H36" s="135"/>
    </row>
    <row r="37" spans="2:10" ht="15.75" thickBot="1" x14ac:dyDescent="0.3">
      <c r="B37" s="104"/>
      <c r="C37" s="50"/>
      <c r="D37" s="79"/>
      <c r="E37" s="143"/>
      <c r="F37" s="143"/>
      <c r="G37" s="131"/>
      <c r="H37" s="144"/>
      <c r="J37" s="45"/>
    </row>
    <row r="38" spans="2:10" ht="15.75" thickBot="1" x14ac:dyDescent="0.3">
      <c r="B38" s="105"/>
      <c r="C38" s="56" t="s">
        <v>17</v>
      </c>
      <c r="D38" s="57"/>
      <c r="E38" s="136"/>
      <c r="F38" s="136"/>
      <c r="G38" s="60" t="s">
        <v>15</v>
      </c>
      <c r="H38" s="12">
        <f>SUM(H30:H37)</f>
        <v>0</v>
      </c>
    </row>
    <row r="39" spans="2:10" ht="15.75" thickBot="1" x14ac:dyDescent="0.3">
      <c r="B39" s="105"/>
      <c r="C39" s="50"/>
      <c r="D39" s="61"/>
      <c r="E39" s="137"/>
      <c r="F39" s="137"/>
      <c r="G39" s="137"/>
      <c r="H39" s="138"/>
    </row>
    <row r="40" spans="2:10" ht="15.75" thickBot="1" x14ac:dyDescent="0.3">
      <c r="B40" s="106"/>
      <c r="C40" s="25" t="s">
        <v>18</v>
      </c>
      <c r="D40" s="109"/>
      <c r="E40" s="145"/>
      <c r="F40" s="145"/>
      <c r="G40" s="145"/>
      <c r="H40" s="146"/>
    </row>
    <row r="41" spans="2:10" ht="165.75" x14ac:dyDescent="0.25">
      <c r="B41" s="224" t="str">
        <f>'ANAS 2015'!B18</f>
        <v xml:space="preserve">SIC.04.03.005 </v>
      </c>
      <c r="C41" s="257" t="str">
        <f>'ANAS 2015'!C18</f>
        <v xml:space="preserve">DELINEATORE 
flessibile in gomma bifacciale, con 6 inserti di rifrangenza di classe II (in osservanza del Regolamento di attuazione del Codice della strada, fig. II 392), utilizzati per delineare zone di lavoro di lunga durata, deviazioni, incanalamenti e separazioni dei sensi di marcia.
Sono compresi:
 - allestimento in opera e successiva rimozione di ogni delineatore con utilizzo di idoneo collante;
 - il riposizionamenti a seguito di spostamenti provocati da mezzi in marcia;
 - la sostituzione in caso di eventuali perdite e/o danneggiamenti;
 - la manutenzione per tutto il periodo di durata della fase di riferimento;
 - l'accatastamento e l'allontanamento a fine fase di lavoro.
Misurato cadauno per giorno, posto in opera per la durata della fase di lavoro, al fine di garantire la sicurezza dei lavoratori </v>
      </c>
      <c r="D41" s="244" t="str">
        <f>'ANAS 2015'!D18</f>
        <v xml:space="preserve">cad </v>
      </c>
      <c r="E41" s="258">
        <f>'BSIC06.a-3C'!E47</f>
        <v>231</v>
      </c>
      <c r="F41" s="258">
        <f>'ANAS 2015'!E18</f>
        <v>0.4</v>
      </c>
      <c r="G41" s="259">
        <f t="shared" ref="G41:G45" si="0">E41/$G$15</f>
        <v>231</v>
      </c>
      <c r="H41" s="260">
        <f t="shared" ref="H41:H45" si="1">G41*F41</f>
        <v>92.4</v>
      </c>
      <c r="J41" s="45"/>
    </row>
    <row r="42" spans="2:10" ht="153" x14ac:dyDescent="0.25">
      <c r="B42" s="225" t="str">
        <f>'ANAS 2015'!B20</f>
        <v xml:space="preserve">SIC.04.04.001 </v>
      </c>
      <c r="C42" s="257" t="str">
        <f>'ANAS 2015'!C20</f>
        <v xml:space="preserve">LAMPEGGIANTE DA CANTIERE A LED 
di colore giallo o rosso, con alimentazione a batterie, emissione luminosa a 360°, fornito e posto in opera.
Sono compresi:
  -l'uso per la durata della fase che prevede il lampeggiante al fine di assicurare un ordinata gestione del cantiere garantendo meglio la sicurezza dei lavoratori;
 - la manutenzione per tutto il periodo della fase di lavoro al fine di garantirne la funzionalità e l'efficienza;
 - l'allontanamento a fine fase di lavoro.
È inoltre compreso quanto altro occorre per l'utilizzo temporaneo del lampeggiante.
Misurate per ogni giorno di uso, per la durata della fase di lavoro, al fine di garantire la sicurezza dei lavoratori </v>
      </c>
      <c r="D42" s="239" t="str">
        <f>'ANAS 2015'!D20</f>
        <v xml:space="preserve">cad </v>
      </c>
      <c r="E42" s="240">
        <f>'BSIC06.a-3C'!E43</f>
        <v>34</v>
      </c>
      <c r="F42" s="245">
        <f>'ANAS 2015'!E20</f>
        <v>0.85</v>
      </c>
      <c r="G42" s="242">
        <f>E42/$G$15</f>
        <v>34</v>
      </c>
      <c r="H42" s="243">
        <f>G42*F42</f>
        <v>28.9</v>
      </c>
      <c r="J42" s="45"/>
    </row>
    <row r="43" spans="2:10" ht="153" x14ac:dyDescent="0.25">
      <c r="B43" s="225" t="str">
        <f>'ANAS 2015'!B19</f>
        <v xml:space="preserve">SIC.04.03.015 </v>
      </c>
      <c r="C43" s="257" t="str">
        <f>'ANAS 2015'!C19</f>
        <v>SACCHETTI DI ZAVORRA 
per cartelli stradali, forniti e posti in opera.
Sono compresi:
 - l'uso per la durata della fase che prevede il sacchetto di zavorra al fine di assicurare un ordinata gestione del cantiere garantendo meglio la sicurezza dei lavoratori;
 - la manutenzione per tutto il periodo della fase di lavoro al fine di garantirne la funzionalità e l'efficienza;
 - l'accatastamento e l'allontanamento a fine fase di lavoro.
Dimensioni standard: cm 60 x 40, capienza Kg. 25,00.
È inoltre compreso quanto altro occorre per l'utilizzo temporaneo dei sacchetti.
Misurati per ogni giorno di uso, per la durata della fase di lavoro al fine di garantire la sicurezza dei lavoratori.</v>
      </c>
      <c r="D43" s="239" t="str">
        <f>'ANAS 2015'!D19</f>
        <v xml:space="preserve">cad </v>
      </c>
      <c r="E43" s="240">
        <f>'BSIC06.a-3C'!E48</f>
        <v>45</v>
      </c>
      <c r="F43" s="240">
        <f>'ANAS 2015'!E19</f>
        <v>0.25</v>
      </c>
      <c r="G43" s="242">
        <f>E43/$G$15</f>
        <v>45</v>
      </c>
      <c r="H43" s="243">
        <f>G43*F43</f>
        <v>11.25</v>
      </c>
      <c r="J43" s="45"/>
    </row>
    <row r="44" spans="2:10" ht="25.5" x14ac:dyDescent="0.25">
      <c r="B44" s="224" t="str">
        <f>'ANALISI DI MERCATO'!B5</f>
        <v>BSIC-AM003</v>
      </c>
      <c r="C44" s="257" t="str">
        <f>'ANALISI DI MERCATO'!C5</f>
        <v>Pannello 90x90 fondo nero - 8 fari a led diam. 200 certificato, compreso di Cavalletto verticale e batterie (durata 8 ore). Compenso giornaliero.</v>
      </c>
      <c r="D44" s="239" t="str">
        <f>'ANALISI DI MERCATO'!D5</f>
        <v>giorno</v>
      </c>
      <c r="E44" s="240">
        <f>'BSIC06.a-3C'!E49</f>
        <v>2</v>
      </c>
      <c r="F44" s="240">
        <f>'ANALISI DI MERCATO'!H5</f>
        <v>37.774421333333336</v>
      </c>
      <c r="G44" s="255">
        <f t="shared" si="0"/>
        <v>2</v>
      </c>
      <c r="H44" s="256">
        <f t="shared" si="1"/>
        <v>75.548842666666673</v>
      </c>
      <c r="J44" s="45"/>
    </row>
    <row r="45" spans="2:10" ht="64.5" thickBot="1" x14ac:dyDescent="0.3">
      <c r="B45" s="225" t="str">
        <f>'ANALISI DI MERCATO'!B3</f>
        <v>BSIC-AM001</v>
      </c>
      <c r="C45" s="225" t="str">
        <f>'ANALISI DI MERCATO'!C3</f>
        <v>Carrello, raffigurante alcune figure del Codice della Strada, costituito da: rimorchio stradale (portata 750 kg) con apposito telaio fisso e basculante per il fissaggio della segnaletica, segnaletica costituita da pannello inferiore fissato in posizione verticale e pannello superiore fissato al telaio basculante , centralina elettronica per il controllo della segnaletica luminosa a 12 e a 24 V C.C..Compenso giornaliero, comprensivo del mantenimento in esercizio.</v>
      </c>
      <c r="D45" s="225" t="str">
        <f>'ANALISI DI MERCATO'!D3</f>
        <v>giorno</v>
      </c>
      <c r="E45" s="277"/>
      <c r="F45" s="240">
        <f>'ANALISI DI MERCATO'!H3</f>
        <v>46.830839999999995</v>
      </c>
      <c r="G45" s="255">
        <f t="shared" si="0"/>
        <v>0</v>
      </c>
      <c r="H45" s="256">
        <f t="shared" si="1"/>
        <v>0</v>
      </c>
      <c r="J45" s="45"/>
    </row>
    <row r="46" spans="2:10" ht="15.75" thickBot="1" x14ac:dyDescent="0.3">
      <c r="B46" s="105"/>
      <c r="C46" s="56" t="s">
        <v>22</v>
      </c>
      <c r="D46" s="57"/>
      <c r="E46" s="136"/>
      <c r="F46" s="136"/>
      <c r="G46" s="60" t="s">
        <v>15</v>
      </c>
      <c r="H46" s="12">
        <f>SUM(H41:H45)</f>
        <v>208.09884266666668</v>
      </c>
    </row>
    <row r="47" spans="2:10" ht="15.75" thickBot="1" x14ac:dyDescent="0.3">
      <c r="C47" s="87"/>
      <c r="D47" s="88"/>
      <c r="E47" s="147"/>
      <c r="F47" s="147"/>
      <c r="G47" s="148"/>
      <c r="H47" s="148"/>
    </row>
    <row r="48" spans="2:10" ht="15.75" thickBot="1" x14ac:dyDescent="0.3">
      <c r="C48" s="91"/>
      <c r="D48" s="91"/>
      <c r="E48" s="91"/>
      <c r="F48" s="91" t="s">
        <v>23</v>
      </c>
      <c r="G48" s="92" t="s">
        <v>31</v>
      </c>
      <c r="H48" s="12">
        <f>H46+H38+H27</f>
        <v>208.09884266666668</v>
      </c>
    </row>
  </sheetData>
  <mergeCells count="2">
    <mergeCell ref="B2:B3"/>
    <mergeCell ref="C2:F13"/>
  </mergeCells>
  <pageMargins left="0.7" right="0.7" top="0.75" bottom="0.75" header="0.3" footer="0.3"/>
  <pageSetup paperSize="9" scale="5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B1:M56"/>
  <sheetViews>
    <sheetView view="pageBreakPreview" topLeftCell="A16" zoomScale="85" zoomScaleNormal="70" zoomScaleSheetLayoutView="85" workbookViewId="0">
      <selection activeCell="C43" sqref="C43"/>
    </sheetView>
  </sheetViews>
  <sheetFormatPr defaultRowHeight="15" x14ac:dyDescent="0.25"/>
  <cols>
    <col min="1" max="1" width="3.7109375" style="289" customWidth="1"/>
    <col min="2" max="2" width="15.7109375" style="101" customWidth="1"/>
    <col min="3" max="3" width="80.7109375" style="289" customWidth="1"/>
    <col min="4" max="4" width="8.7109375" style="6" customWidth="1"/>
    <col min="5" max="5" width="8.7109375" style="5" customWidth="1"/>
    <col min="6" max="8" width="10.7109375" style="5" customWidth="1"/>
    <col min="9" max="9" width="3.7109375" style="289" customWidth="1"/>
    <col min="10" max="257" width="9.140625" style="289"/>
    <col min="258" max="258" width="13.7109375" style="289" customWidth="1"/>
    <col min="259" max="259" width="42.7109375" style="289" customWidth="1"/>
    <col min="260" max="261" width="8.7109375" style="289" customWidth="1"/>
    <col min="262" max="264" width="10.7109375" style="289" customWidth="1"/>
    <col min="265" max="265" width="3.7109375" style="289" customWidth="1"/>
    <col min="266" max="513" width="9.140625" style="289"/>
    <col min="514" max="514" width="13.7109375" style="289" customWidth="1"/>
    <col min="515" max="515" width="42.7109375" style="289" customWidth="1"/>
    <col min="516" max="517" width="8.7109375" style="289" customWidth="1"/>
    <col min="518" max="520" width="10.7109375" style="289" customWidth="1"/>
    <col min="521" max="521" width="3.7109375" style="289" customWidth="1"/>
    <col min="522" max="769" width="9.140625" style="289"/>
    <col min="770" max="770" width="13.7109375" style="289" customWidth="1"/>
    <col min="771" max="771" width="42.7109375" style="289" customWidth="1"/>
    <col min="772" max="773" width="8.7109375" style="289" customWidth="1"/>
    <col min="774" max="776" width="10.7109375" style="289" customWidth="1"/>
    <col min="777" max="777" width="3.7109375" style="289" customWidth="1"/>
    <col min="778" max="1025" width="9.140625" style="289"/>
    <col min="1026" max="1026" width="13.7109375" style="289" customWidth="1"/>
    <col min="1027" max="1027" width="42.7109375" style="289" customWidth="1"/>
    <col min="1028" max="1029" width="8.7109375" style="289" customWidth="1"/>
    <col min="1030" max="1032" width="10.7109375" style="289" customWidth="1"/>
    <col min="1033" max="1033" width="3.7109375" style="289" customWidth="1"/>
    <col min="1034" max="1281" width="9.140625" style="289"/>
    <col min="1282" max="1282" width="13.7109375" style="289" customWidth="1"/>
    <col min="1283" max="1283" width="42.7109375" style="289" customWidth="1"/>
    <col min="1284" max="1285" width="8.7109375" style="289" customWidth="1"/>
    <col min="1286" max="1288" width="10.7109375" style="289" customWidth="1"/>
    <col min="1289" max="1289" width="3.7109375" style="289" customWidth="1"/>
    <col min="1290" max="1537" width="9.140625" style="289"/>
    <col min="1538" max="1538" width="13.7109375" style="289" customWidth="1"/>
    <col min="1539" max="1539" width="42.7109375" style="289" customWidth="1"/>
    <col min="1540" max="1541" width="8.7109375" style="289" customWidth="1"/>
    <col min="1542" max="1544" width="10.7109375" style="289" customWidth="1"/>
    <col min="1545" max="1545" width="3.7109375" style="289" customWidth="1"/>
    <col min="1546" max="1793" width="9.140625" style="289"/>
    <col min="1794" max="1794" width="13.7109375" style="289" customWidth="1"/>
    <col min="1795" max="1795" width="42.7109375" style="289" customWidth="1"/>
    <col min="1796" max="1797" width="8.7109375" style="289" customWidth="1"/>
    <col min="1798" max="1800" width="10.7109375" style="289" customWidth="1"/>
    <col min="1801" max="1801" width="3.7109375" style="289" customWidth="1"/>
    <col min="1802" max="2049" width="9.140625" style="289"/>
    <col min="2050" max="2050" width="13.7109375" style="289" customWidth="1"/>
    <col min="2051" max="2051" width="42.7109375" style="289" customWidth="1"/>
    <col min="2052" max="2053" width="8.7109375" style="289" customWidth="1"/>
    <col min="2054" max="2056" width="10.7109375" style="289" customWidth="1"/>
    <col min="2057" max="2057" width="3.7109375" style="289" customWidth="1"/>
    <col min="2058" max="2305" width="9.140625" style="289"/>
    <col min="2306" max="2306" width="13.7109375" style="289" customWidth="1"/>
    <col min="2307" max="2307" width="42.7109375" style="289" customWidth="1"/>
    <col min="2308" max="2309" width="8.7109375" style="289" customWidth="1"/>
    <col min="2310" max="2312" width="10.7109375" style="289" customWidth="1"/>
    <col min="2313" max="2313" width="3.7109375" style="289" customWidth="1"/>
    <col min="2314" max="2561" width="9.140625" style="289"/>
    <col min="2562" max="2562" width="13.7109375" style="289" customWidth="1"/>
    <col min="2563" max="2563" width="42.7109375" style="289" customWidth="1"/>
    <col min="2564" max="2565" width="8.7109375" style="289" customWidth="1"/>
    <col min="2566" max="2568" width="10.7109375" style="289" customWidth="1"/>
    <col min="2569" max="2569" width="3.7109375" style="289" customWidth="1"/>
    <col min="2570" max="2817" width="9.140625" style="289"/>
    <col min="2818" max="2818" width="13.7109375" style="289" customWidth="1"/>
    <col min="2819" max="2819" width="42.7109375" style="289" customWidth="1"/>
    <col min="2820" max="2821" width="8.7109375" style="289" customWidth="1"/>
    <col min="2822" max="2824" width="10.7109375" style="289" customWidth="1"/>
    <col min="2825" max="2825" width="3.7109375" style="289" customWidth="1"/>
    <col min="2826" max="3073" width="9.140625" style="289"/>
    <col min="3074" max="3074" width="13.7109375" style="289" customWidth="1"/>
    <col min="3075" max="3075" width="42.7109375" style="289" customWidth="1"/>
    <col min="3076" max="3077" width="8.7109375" style="289" customWidth="1"/>
    <col min="3078" max="3080" width="10.7109375" style="289" customWidth="1"/>
    <col min="3081" max="3081" width="3.7109375" style="289" customWidth="1"/>
    <col min="3082" max="3329" width="9.140625" style="289"/>
    <col min="3330" max="3330" width="13.7109375" style="289" customWidth="1"/>
    <col min="3331" max="3331" width="42.7109375" style="289" customWidth="1"/>
    <col min="3332" max="3333" width="8.7109375" style="289" customWidth="1"/>
    <col min="3334" max="3336" width="10.7109375" style="289" customWidth="1"/>
    <col min="3337" max="3337" width="3.7109375" style="289" customWidth="1"/>
    <col min="3338" max="3585" width="9.140625" style="289"/>
    <col min="3586" max="3586" width="13.7109375" style="289" customWidth="1"/>
    <col min="3587" max="3587" width="42.7109375" style="289" customWidth="1"/>
    <col min="3588" max="3589" width="8.7109375" style="289" customWidth="1"/>
    <col min="3590" max="3592" width="10.7109375" style="289" customWidth="1"/>
    <col min="3593" max="3593" width="3.7109375" style="289" customWidth="1"/>
    <col min="3594" max="3841" width="9.140625" style="289"/>
    <col min="3842" max="3842" width="13.7109375" style="289" customWidth="1"/>
    <col min="3843" max="3843" width="42.7109375" style="289" customWidth="1"/>
    <col min="3844" max="3845" width="8.7109375" style="289" customWidth="1"/>
    <col min="3846" max="3848" width="10.7109375" style="289" customWidth="1"/>
    <col min="3849" max="3849" width="3.7109375" style="289" customWidth="1"/>
    <col min="3850" max="4097" width="9.140625" style="289"/>
    <col min="4098" max="4098" width="13.7109375" style="289" customWidth="1"/>
    <col min="4099" max="4099" width="42.7109375" style="289" customWidth="1"/>
    <col min="4100" max="4101" width="8.7109375" style="289" customWidth="1"/>
    <col min="4102" max="4104" width="10.7109375" style="289" customWidth="1"/>
    <col min="4105" max="4105" width="3.7109375" style="289" customWidth="1"/>
    <col min="4106" max="4353" width="9.140625" style="289"/>
    <col min="4354" max="4354" width="13.7109375" style="289" customWidth="1"/>
    <col min="4355" max="4355" width="42.7109375" style="289" customWidth="1"/>
    <col min="4356" max="4357" width="8.7109375" style="289" customWidth="1"/>
    <col min="4358" max="4360" width="10.7109375" style="289" customWidth="1"/>
    <col min="4361" max="4361" width="3.7109375" style="289" customWidth="1"/>
    <col min="4362" max="4609" width="9.140625" style="289"/>
    <col min="4610" max="4610" width="13.7109375" style="289" customWidth="1"/>
    <col min="4611" max="4611" width="42.7109375" style="289" customWidth="1"/>
    <col min="4612" max="4613" width="8.7109375" style="289" customWidth="1"/>
    <col min="4614" max="4616" width="10.7109375" style="289" customWidth="1"/>
    <col min="4617" max="4617" width="3.7109375" style="289" customWidth="1"/>
    <col min="4618" max="4865" width="9.140625" style="289"/>
    <col min="4866" max="4866" width="13.7109375" style="289" customWidth="1"/>
    <col min="4867" max="4867" width="42.7109375" style="289" customWidth="1"/>
    <col min="4868" max="4869" width="8.7109375" style="289" customWidth="1"/>
    <col min="4870" max="4872" width="10.7109375" style="289" customWidth="1"/>
    <col min="4873" max="4873" width="3.7109375" style="289" customWidth="1"/>
    <col min="4874" max="5121" width="9.140625" style="289"/>
    <col min="5122" max="5122" width="13.7109375" style="289" customWidth="1"/>
    <col min="5123" max="5123" width="42.7109375" style="289" customWidth="1"/>
    <col min="5124" max="5125" width="8.7109375" style="289" customWidth="1"/>
    <col min="5126" max="5128" width="10.7109375" style="289" customWidth="1"/>
    <col min="5129" max="5129" width="3.7109375" style="289" customWidth="1"/>
    <col min="5130" max="5377" width="9.140625" style="289"/>
    <col min="5378" max="5378" width="13.7109375" style="289" customWidth="1"/>
    <col min="5379" max="5379" width="42.7109375" style="289" customWidth="1"/>
    <col min="5380" max="5381" width="8.7109375" style="289" customWidth="1"/>
    <col min="5382" max="5384" width="10.7109375" style="289" customWidth="1"/>
    <col min="5385" max="5385" width="3.7109375" style="289" customWidth="1"/>
    <col min="5386" max="5633" width="9.140625" style="289"/>
    <col min="5634" max="5634" width="13.7109375" style="289" customWidth="1"/>
    <col min="5635" max="5635" width="42.7109375" style="289" customWidth="1"/>
    <col min="5636" max="5637" width="8.7109375" style="289" customWidth="1"/>
    <col min="5638" max="5640" width="10.7109375" style="289" customWidth="1"/>
    <col min="5641" max="5641" width="3.7109375" style="289" customWidth="1"/>
    <col min="5642" max="5889" width="9.140625" style="289"/>
    <col min="5890" max="5890" width="13.7109375" style="289" customWidth="1"/>
    <col min="5891" max="5891" width="42.7109375" style="289" customWidth="1"/>
    <col min="5892" max="5893" width="8.7109375" style="289" customWidth="1"/>
    <col min="5894" max="5896" width="10.7109375" style="289" customWidth="1"/>
    <col min="5897" max="5897" width="3.7109375" style="289" customWidth="1"/>
    <col min="5898" max="6145" width="9.140625" style="289"/>
    <col min="6146" max="6146" width="13.7109375" style="289" customWidth="1"/>
    <col min="6147" max="6147" width="42.7109375" style="289" customWidth="1"/>
    <col min="6148" max="6149" width="8.7109375" style="289" customWidth="1"/>
    <col min="6150" max="6152" width="10.7109375" style="289" customWidth="1"/>
    <col min="6153" max="6153" width="3.7109375" style="289" customWidth="1"/>
    <col min="6154" max="6401" width="9.140625" style="289"/>
    <col min="6402" max="6402" width="13.7109375" style="289" customWidth="1"/>
    <col min="6403" max="6403" width="42.7109375" style="289" customWidth="1"/>
    <col min="6404" max="6405" width="8.7109375" style="289" customWidth="1"/>
    <col min="6406" max="6408" width="10.7109375" style="289" customWidth="1"/>
    <col min="6409" max="6409" width="3.7109375" style="289" customWidth="1"/>
    <col min="6410" max="6657" width="9.140625" style="289"/>
    <col min="6658" max="6658" width="13.7109375" style="289" customWidth="1"/>
    <col min="6659" max="6659" width="42.7109375" style="289" customWidth="1"/>
    <col min="6660" max="6661" width="8.7109375" style="289" customWidth="1"/>
    <col min="6662" max="6664" width="10.7109375" style="289" customWidth="1"/>
    <col min="6665" max="6665" width="3.7109375" style="289" customWidth="1"/>
    <col min="6666" max="6913" width="9.140625" style="289"/>
    <col min="6914" max="6914" width="13.7109375" style="289" customWidth="1"/>
    <col min="6915" max="6915" width="42.7109375" style="289" customWidth="1"/>
    <col min="6916" max="6917" width="8.7109375" style="289" customWidth="1"/>
    <col min="6918" max="6920" width="10.7109375" style="289" customWidth="1"/>
    <col min="6921" max="6921" width="3.7109375" style="289" customWidth="1"/>
    <col min="6922" max="7169" width="9.140625" style="289"/>
    <col min="7170" max="7170" width="13.7109375" style="289" customWidth="1"/>
    <col min="7171" max="7171" width="42.7109375" style="289" customWidth="1"/>
    <col min="7172" max="7173" width="8.7109375" style="289" customWidth="1"/>
    <col min="7174" max="7176" width="10.7109375" style="289" customWidth="1"/>
    <col min="7177" max="7177" width="3.7109375" style="289" customWidth="1"/>
    <col min="7178" max="7425" width="9.140625" style="289"/>
    <col min="7426" max="7426" width="13.7109375" style="289" customWidth="1"/>
    <col min="7427" max="7427" width="42.7109375" style="289" customWidth="1"/>
    <col min="7428" max="7429" width="8.7109375" style="289" customWidth="1"/>
    <col min="7430" max="7432" width="10.7109375" style="289" customWidth="1"/>
    <col min="7433" max="7433" width="3.7109375" style="289" customWidth="1"/>
    <col min="7434" max="7681" width="9.140625" style="289"/>
    <col min="7682" max="7682" width="13.7109375" style="289" customWidth="1"/>
    <col min="7683" max="7683" width="42.7109375" style="289" customWidth="1"/>
    <col min="7684" max="7685" width="8.7109375" style="289" customWidth="1"/>
    <col min="7686" max="7688" width="10.7109375" style="289" customWidth="1"/>
    <col min="7689" max="7689" width="3.7109375" style="289" customWidth="1"/>
    <col min="7690" max="7937" width="9.140625" style="289"/>
    <col min="7938" max="7938" width="13.7109375" style="289" customWidth="1"/>
    <col min="7939" max="7939" width="42.7109375" style="289" customWidth="1"/>
    <col min="7940" max="7941" width="8.7109375" style="289" customWidth="1"/>
    <col min="7942" max="7944" width="10.7109375" style="289" customWidth="1"/>
    <col min="7945" max="7945" width="3.7109375" style="289" customWidth="1"/>
    <col min="7946" max="8193" width="9.140625" style="289"/>
    <col min="8194" max="8194" width="13.7109375" style="289" customWidth="1"/>
    <col min="8195" max="8195" width="42.7109375" style="289" customWidth="1"/>
    <col min="8196" max="8197" width="8.7109375" style="289" customWidth="1"/>
    <col min="8198" max="8200" width="10.7109375" style="289" customWidth="1"/>
    <col min="8201" max="8201" width="3.7109375" style="289" customWidth="1"/>
    <col min="8202" max="8449" width="9.140625" style="289"/>
    <col min="8450" max="8450" width="13.7109375" style="289" customWidth="1"/>
    <col min="8451" max="8451" width="42.7109375" style="289" customWidth="1"/>
    <col min="8452" max="8453" width="8.7109375" style="289" customWidth="1"/>
    <col min="8454" max="8456" width="10.7109375" style="289" customWidth="1"/>
    <col min="8457" max="8457" width="3.7109375" style="289" customWidth="1"/>
    <col min="8458" max="8705" width="9.140625" style="289"/>
    <col min="8706" max="8706" width="13.7109375" style="289" customWidth="1"/>
    <col min="8707" max="8707" width="42.7109375" style="289" customWidth="1"/>
    <col min="8708" max="8709" width="8.7109375" style="289" customWidth="1"/>
    <col min="8710" max="8712" width="10.7109375" style="289" customWidth="1"/>
    <col min="8713" max="8713" width="3.7109375" style="289" customWidth="1"/>
    <col min="8714" max="8961" width="9.140625" style="289"/>
    <col min="8962" max="8962" width="13.7109375" style="289" customWidth="1"/>
    <col min="8963" max="8963" width="42.7109375" style="289" customWidth="1"/>
    <col min="8964" max="8965" width="8.7109375" style="289" customWidth="1"/>
    <col min="8966" max="8968" width="10.7109375" style="289" customWidth="1"/>
    <col min="8969" max="8969" width="3.7109375" style="289" customWidth="1"/>
    <col min="8970" max="9217" width="9.140625" style="289"/>
    <col min="9218" max="9218" width="13.7109375" style="289" customWidth="1"/>
    <col min="9219" max="9219" width="42.7109375" style="289" customWidth="1"/>
    <col min="9220" max="9221" width="8.7109375" style="289" customWidth="1"/>
    <col min="9222" max="9224" width="10.7109375" style="289" customWidth="1"/>
    <col min="9225" max="9225" width="3.7109375" style="289" customWidth="1"/>
    <col min="9226" max="9473" width="9.140625" style="289"/>
    <col min="9474" max="9474" width="13.7109375" style="289" customWidth="1"/>
    <col min="9475" max="9475" width="42.7109375" style="289" customWidth="1"/>
    <col min="9476" max="9477" width="8.7109375" style="289" customWidth="1"/>
    <col min="9478" max="9480" width="10.7109375" style="289" customWidth="1"/>
    <col min="9481" max="9481" width="3.7109375" style="289" customWidth="1"/>
    <col min="9482" max="9729" width="9.140625" style="289"/>
    <col min="9730" max="9730" width="13.7109375" style="289" customWidth="1"/>
    <col min="9731" max="9731" width="42.7109375" style="289" customWidth="1"/>
    <col min="9732" max="9733" width="8.7109375" style="289" customWidth="1"/>
    <col min="9734" max="9736" width="10.7109375" style="289" customWidth="1"/>
    <col min="9737" max="9737" width="3.7109375" style="289" customWidth="1"/>
    <col min="9738" max="9985" width="9.140625" style="289"/>
    <col min="9986" max="9986" width="13.7109375" style="289" customWidth="1"/>
    <col min="9987" max="9987" width="42.7109375" style="289" customWidth="1"/>
    <col min="9988" max="9989" width="8.7109375" style="289" customWidth="1"/>
    <col min="9990" max="9992" width="10.7109375" style="289" customWidth="1"/>
    <col min="9993" max="9993" width="3.7109375" style="289" customWidth="1"/>
    <col min="9994" max="10241" width="9.140625" style="289"/>
    <col min="10242" max="10242" width="13.7109375" style="289" customWidth="1"/>
    <col min="10243" max="10243" width="42.7109375" style="289" customWidth="1"/>
    <col min="10244" max="10245" width="8.7109375" style="289" customWidth="1"/>
    <col min="10246" max="10248" width="10.7109375" style="289" customWidth="1"/>
    <col min="10249" max="10249" width="3.7109375" style="289" customWidth="1"/>
    <col min="10250" max="10497" width="9.140625" style="289"/>
    <col min="10498" max="10498" width="13.7109375" style="289" customWidth="1"/>
    <col min="10499" max="10499" width="42.7109375" style="289" customWidth="1"/>
    <col min="10500" max="10501" width="8.7109375" style="289" customWidth="1"/>
    <col min="10502" max="10504" width="10.7109375" style="289" customWidth="1"/>
    <col min="10505" max="10505" width="3.7109375" style="289" customWidth="1"/>
    <col min="10506" max="10753" width="9.140625" style="289"/>
    <col min="10754" max="10754" width="13.7109375" style="289" customWidth="1"/>
    <col min="10755" max="10755" width="42.7109375" style="289" customWidth="1"/>
    <col min="10756" max="10757" width="8.7109375" style="289" customWidth="1"/>
    <col min="10758" max="10760" width="10.7109375" style="289" customWidth="1"/>
    <col min="10761" max="10761" width="3.7109375" style="289" customWidth="1"/>
    <col min="10762" max="11009" width="9.140625" style="289"/>
    <col min="11010" max="11010" width="13.7109375" style="289" customWidth="1"/>
    <col min="11011" max="11011" width="42.7109375" style="289" customWidth="1"/>
    <col min="11012" max="11013" width="8.7109375" style="289" customWidth="1"/>
    <col min="11014" max="11016" width="10.7109375" style="289" customWidth="1"/>
    <col min="11017" max="11017" width="3.7109375" style="289" customWidth="1"/>
    <col min="11018" max="11265" width="9.140625" style="289"/>
    <col min="11266" max="11266" width="13.7109375" style="289" customWidth="1"/>
    <col min="11267" max="11267" width="42.7109375" style="289" customWidth="1"/>
    <col min="11268" max="11269" width="8.7109375" style="289" customWidth="1"/>
    <col min="11270" max="11272" width="10.7109375" style="289" customWidth="1"/>
    <col min="11273" max="11273" width="3.7109375" style="289" customWidth="1"/>
    <col min="11274" max="11521" width="9.140625" style="289"/>
    <col min="11522" max="11522" width="13.7109375" style="289" customWidth="1"/>
    <col min="11523" max="11523" width="42.7109375" style="289" customWidth="1"/>
    <col min="11524" max="11525" width="8.7109375" style="289" customWidth="1"/>
    <col min="11526" max="11528" width="10.7109375" style="289" customWidth="1"/>
    <col min="11529" max="11529" width="3.7109375" style="289" customWidth="1"/>
    <col min="11530" max="11777" width="9.140625" style="289"/>
    <col min="11778" max="11778" width="13.7109375" style="289" customWidth="1"/>
    <col min="11779" max="11779" width="42.7109375" style="289" customWidth="1"/>
    <col min="11780" max="11781" width="8.7109375" style="289" customWidth="1"/>
    <col min="11782" max="11784" width="10.7109375" style="289" customWidth="1"/>
    <col min="11785" max="11785" width="3.7109375" style="289" customWidth="1"/>
    <col min="11786" max="12033" width="9.140625" style="289"/>
    <col min="12034" max="12034" width="13.7109375" style="289" customWidth="1"/>
    <col min="12035" max="12035" width="42.7109375" style="289" customWidth="1"/>
    <col min="12036" max="12037" width="8.7109375" style="289" customWidth="1"/>
    <col min="12038" max="12040" width="10.7109375" style="289" customWidth="1"/>
    <col min="12041" max="12041" width="3.7109375" style="289" customWidth="1"/>
    <col min="12042" max="12289" width="9.140625" style="289"/>
    <col min="12290" max="12290" width="13.7109375" style="289" customWidth="1"/>
    <col min="12291" max="12291" width="42.7109375" style="289" customWidth="1"/>
    <col min="12292" max="12293" width="8.7109375" style="289" customWidth="1"/>
    <col min="12294" max="12296" width="10.7109375" style="289" customWidth="1"/>
    <col min="12297" max="12297" width="3.7109375" style="289" customWidth="1"/>
    <col min="12298" max="12545" width="9.140625" style="289"/>
    <col min="12546" max="12546" width="13.7109375" style="289" customWidth="1"/>
    <col min="12547" max="12547" width="42.7109375" style="289" customWidth="1"/>
    <col min="12548" max="12549" width="8.7109375" style="289" customWidth="1"/>
    <col min="12550" max="12552" width="10.7109375" style="289" customWidth="1"/>
    <col min="12553" max="12553" width="3.7109375" style="289" customWidth="1"/>
    <col min="12554" max="12801" width="9.140625" style="289"/>
    <col min="12802" max="12802" width="13.7109375" style="289" customWidth="1"/>
    <col min="12803" max="12803" width="42.7109375" style="289" customWidth="1"/>
    <col min="12804" max="12805" width="8.7109375" style="289" customWidth="1"/>
    <col min="12806" max="12808" width="10.7109375" style="289" customWidth="1"/>
    <col min="12809" max="12809" width="3.7109375" style="289" customWidth="1"/>
    <col min="12810" max="13057" width="9.140625" style="289"/>
    <col min="13058" max="13058" width="13.7109375" style="289" customWidth="1"/>
    <col min="13059" max="13059" width="42.7109375" style="289" customWidth="1"/>
    <col min="13060" max="13061" width="8.7109375" style="289" customWidth="1"/>
    <col min="13062" max="13064" width="10.7109375" style="289" customWidth="1"/>
    <col min="13065" max="13065" width="3.7109375" style="289" customWidth="1"/>
    <col min="13066" max="13313" width="9.140625" style="289"/>
    <col min="13314" max="13314" width="13.7109375" style="289" customWidth="1"/>
    <col min="13315" max="13315" width="42.7109375" style="289" customWidth="1"/>
    <col min="13316" max="13317" width="8.7109375" style="289" customWidth="1"/>
    <col min="13318" max="13320" width="10.7109375" style="289" customWidth="1"/>
    <col min="13321" max="13321" width="3.7109375" style="289" customWidth="1"/>
    <col min="13322" max="13569" width="9.140625" style="289"/>
    <col min="13570" max="13570" width="13.7109375" style="289" customWidth="1"/>
    <col min="13571" max="13571" width="42.7109375" style="289" customWidth="1"/>
    <col min="13572" max="13573" width="8.7109375" style="289" customWidth="1"/>
    <col min="13574" max="13576" width="10.7109375" style="289" customWidth="1"/>
    <col min="13577" max="13577" width="3.7109375" style="289" customWidth="1"/>
    <col min="13578" max="13825" width="9.140625" style="289"/>
    <col min="13826" max="13826" width="13.7109375" style="289" customWidth="1"/>
    <col min="13827" max="13827" width="42.7109375" style="289" customWidth="1"/>
    <col min="13828" max="13829" width="8.7109375" style="289" customWidth="1"/>
    <col min="13830" max="13832" width="10.7109375" style="289" customWidth="1"/>
    <col min="13833" max="13833" width="3.7109375" style="289" customWidth="1"/>
    <col min="13834" max="14081" width="9.140625" style="289"/>
    <col min="14082" max="14082" width="13.7109375" style="289" customWidth="1"/>
    <col min="14083" max="14083" width="42.7109375" style="289" customWidth="1"/>
    <col min="14084" max="14085" width="8.7109375" style="289" customWidth="1"/>
    <col min="14086" max="14088" width="10.7109375" style="289" customWidth="1"/>
    <col min="14089" max="14089" width="3.7109375" style="289" customWidth="1"/>
    <col min="14090" max="14337" width="9.140625" style="289"/>
    <col min="14338" max="14338" width="13.7109375" style="289" customWidth="1"/>
    <col min="14339" max="14339" width="42.7109375" style="289" customWidth="1"/>
    <col min="14340" max="14341" width="8.7109375" style="289" customWidth="1"/>
    <col min="14342" max="14344" width="10.7109375" style="289" customWidth="1"/>
    <col min="14345" max="14345" width="3.7109375" style="289" customWidth="1"/>
    <col min="14346" max="14593" width="9.140625" style="289"/>
    <col min="14594" max="14594" width="13.7109375" style="289" customWidth="1"/>
    <col min="14595" max="14595" width="42.7109375" style="289" customWidth="1"/>
    <col min="14596" max="14597" width="8.7109375" style="289" customWidth="1"/>
    <col min="14598" max="14600" width="10.7109375" style="289" customWidth="1"/>
    <col min="14601" max="14601" width="3.7109375" style="289" customWidth="1"/>
    <col min="14602" max="14849" width="9.140625" style="289"/>
    <col min="14850" max="14850" width="13.7109375" style="289" customWidth="1"/>
    <col min="14851" max="14851" width="42.7109375" style="289" customWidth="1"/>
    <col min="14852" max="14853" width="8.7109375" style="289" customWidth="1"/>
    <col min="14854" max="14856" width="10.7109375" style="289" customWidth="1"/>
    <col min="14857" max="14857" width="3.7109375" style="289" customWidth="1"/>
    <col min="14858" max="15105" width="9.140625" style="289"/>
    <col min="15106" max="15106" width="13.7109375" style="289" customWidth="1"/>
    <col min="15107" max="15107" width="42.7109375" style="289" customWidth="1"/>
    <col min="15108" max="15109" width="8.7109375" style="289" customWidth="1"/>
    <col min="15110" max="15112" width="10.7109375" style="289" customWidth="1"/>
    <col min="15113" max="15113" width="3.7109375" style="289" customWidth="1"/>
    <col min="15114" max="15361" width="9.140625" style="289"/>
    <col min="15362" max="15362" width="13.7109375" style="289" customWidth="1"/>
    <col min="15363" max="15363" width="42.7109375" style="289" customWidth="1"/>
    <col min="15364" max="15365" width="8.7109375" style="289" customWidth="1"/>
    <col min="15366" max="15368" width="10.7109375" style="289" customWidth="1"/>
    <col min="15369" max="15369" width="3.7109375" style="289" customWidth="1"/>
    <col min="15370" max="15617" width="9.140625" style="289"/>
    <col min="15618" max="15618" width="13.7109375" style="289" customWidth="1"/>
    <col min="15619" max="15619" width="42.7109375" style="289" customWidth="1"/>
    <col min="15620" max="15621" width="8.7109375" style="289" customWidth="1"/>
    <col min="15622" max="15624" width="10.7109375" style="289" customWidth="1"/>
    <col min="15625" max="15625" width="3.7109375" style="289" customWidth="1"/>
    <col min="15626" max="15873" width="9.140625" style="289"/>
    <col min="15874" max="15874" width="13.7109375" style="289" customWidth="1"/>
    <col min="15875" max="15875" width="42.7109375" style="289" customWidth="1"/>
    <col min="15876" max="15877" width="8.7109375" style="289" customWidth="1"/>
    <col min="15878" max="15880" width="10.7109375" style="289" customWidth="1"/>
    <col min="15881" max="15881" width="3.7109375" style="289" customWidth="1"/>
    <col min="15882" max="16129" width="9.140625" style="289"/>
    <col min="16130" max="16130" width="13.7109375" style="289" customWidth="1"/>
    <col min="16131" max="16131" width="42.7109375" style="289" customWidth="1"/>
    <col min="16132" max="16133" width="8.7109375" style="289" customWidth="1"/>
    <col min="16134" max="16136" width="10.7109375" style="289" customWidth="1"/>
    <col min="16137" max="16137" width="3.7109375" style="289" customWidth="1"/>
    <col min="16138" max="16384" width="9.140625" style="289"/>
  </cols>
  <sheetData>
    <row r="1" spans="2:12" ht="15.75" thickBot="1" x14ac:dyDescent="0.3">
      <c r="C1" s="3"/>
      <c r="D1" s="4"/>
    </row>
    <row r="2" spans="2:12" ht="15" customHeight="1" x14ac:dyDescent="0.25">
      <c r="B2" s="376" t="s">
        <v>201</v>
      </c>
      <c r="C2" s="366" t="s">
        <v>302</v>
      </c>
      <c r="D2" s="378"/>
      <c r="E2" s="378"/>
      <c r="F2" s="379"/>
      <c r="L2" s="101"/>
    </row>
    <row r="3" spans="2:12" ht="15.75" customHeight="1" thickBot="1" x14ac:dyDescent="0.3">
      <c r="B3" s="377"/>
      <c r="C3" s="380"/>
      <c r="D3" s="381"/>
      <c r="E3" s="381"/>
      <c r="F3" s="382"/>
    </row>
    <row r="4" spans="2:12" x14ac:dyDescent="0.25">
      <c r="C4" s="380"/>
      <c r="D4" s="381"/>
      <c r="E4" s="381"/>
      <c r="F4" s="382"/>
    </row>
    <row r="5" spans="2:12" x14ac:dyDescent="0.25">
      <c r="C5" s="380"/>
      <c r="D5" s="381"/>
      <c r="E5" s="381"/>
      <c r="F5" s="382"/>
    </row>
    <row r="6" spans="2:12" x14ac:dyDescent="0.25">
      <c r="C6" s="380"/>
      <c r="D6" s="381"/>
      <c r="E6" s="381"/>
      <c r="F6" s="382"/>
    </row>
    <row r="7" spans="2:12" x14ac:dyDescent="0.25">
      <c r="C7" s="380"/>
      <c r="D7" s="381"/>
      <c r="E7" s="381"/>
      <c r="F7" s="382"/>
    </row>
    <row r="8" spans="2:12" x14ac:dyDescent="0.25">
      <c r="C8" s="380"/>
      <c r="D8" s="381"/>
      <c r="E8" s="381"/>
      <c r="F8" s="382"/>
    </row>
    <row r="9" spans="2:12" x14ac:dyDescent="0.25">
      <c r="C9" s="380"/>
      <c r="D9" s="381"/>
      <c r="E9" s="381"/>
      <c r="F9" s="382"/>
    </row>
    <row r="10" spans="2:12" x14ac:dyDescent="0.25">
      <c r="C10" s="380"/>
      <c r="D10" s="381"/>
      <c r="E10" s="381"/>
      <c r="F10" s="382"/>
    </row>
    <row r="11" spans="2:12" x14ac:dyDescent="0.25">
      <c r="C11" s="380"/>
      <c r="D11" s="381"/>
      <c r="E11" s="381"/>
      <c r="F11" s="382"/>
    </row>
    <row r="12" spans="2:12" x14ac:dyDescent="0.25">
      <c r="C12" s="380"/>
      <c r="D12" s="381"/>
      <c r="E12" s="381"/>
      <c r="F12" s="382"/>
    </row>
    <row r="13" spans="2:12" x14ac:dyDescent="0.25">
      <c r="C13" s="383"/>
      <c r="D13" s="384"/>
      <c r="E13" s="384"/>
      <c r="F13" s="385"/>
    </row>
    <row r="14" spans="2:12" ht="15.75" thickBot="1" x14ac:dyDescent="0.3"/>
    <row r="15" spans="2:12" s="8" customFormat="1" ht="13.5" thickBot="1" x14ac:dyDescent="0.25">
      <c r="B15" s="102"/>
      <c r="C15" s="8" t="s">
        <v>0</v>
      </c>
      <c r="D15" s="9"/>
      <c r="E15" s="10"/>
      <c r="F15" s="11" t="s">
        <v>1</v>
      </c>
      <c r="G15" s="12">
        <v>1</v>
      </c>
      <c r="H15" s="10"/>
    </row>
    <row r="16" spans="2:12" ht="15.75" thickBot="1" x14ac:dyDescent="0.3">
      <c r="C16" s="8"/>
      <c r="F16" s="11"/>
      <c r="G16" s="12"/>
    </row>
    <row r="17" spans="2:13" ht="15.75" thickBot="1" x14ac:dyDescent="0.3">
      <c r="C17" s="8"/>
      <c r="F17" s="11"/>
      <c r="G17" s="12"/>
    </row>
    <row r="18" spans="2:13" ht="15.75" thickBot="1" x14ac:dyDescent="0.3"/>
    <row r="19" spans="2:13" s="18" customFormat="1" ht="12.75" x14ac:dyDescent="0.2">
      <c r="B19" s="13" t="s">
        <v>2</v>
      </c>
      <c r="C19" s="14" t="s">
        <v>3</v>
      </c>
      <c r="D19" s="14" t="s">
        <v>4</v>
      </c>
      <c r="E19" s="15" t="s">
        <v>5</v>
      </c>
      <c r="F19" s="15" t="s">
        <v>6</v>
      </c>
      <c r="G19" s="15" t="s">
        <v>7</v>
      </c>
      <c r="H19" s="15" t="s">
        <v>8</v>
      </c>
    </row>
    <row r="20" spans="2:13" s="18" customFormat="1" ht="13.5" thickBot="1" x14ac:dyDescent="0.25">
      <c r="B20" s="19" t="s">
        <v>9</v>
      </c>
      <c r="C20" s="20"/>
      <c r="D20" s="20"/>
      <c r="E20" s="21"/>
      <c r="F20" s="21"/>
      <c r="G20" s="21"/>
      <c r="H20" s="21"/>
    </row>
    <row r="21" spans="2:13" s="18" customFormat="1" ht="13.5" thickBot="1" x14ac:dyDescent="0.25">
      <c r="B21" s="160"/>
      <c r="C21" s="25" t="s">
        <v>13</v>
      </c>
      <c r="D21" s="26"/>
      <c r="E21" s="27"/>
      <c r="F21" s="27"/>
      <c r="G21" s="27"/>
      <c r="H21" s="29"/>
    </row>
    <row r="22" spans="2:13" s="119" customFormat="1" x14ac:dyDescent="0.25">
      <c r="B22" s="149"/>
      <c r="C22" s="114"/>
      <c r="D22" s="115"/>
      <c r="E22" s="116"/>
      <c r="F22" s="116"/>
      <c r="G22" s="32"/>
      <c r="H22" s="33"/>
    </row>
    <row r="23" spans="2:13" s="119" customFormat="1" ht="51" x14ac:dyDescent="0.25">
      <c r="B23" s="224" t="str">
        <f>'ANAS 2015'!B24</f>
        <v>L.01.001.b</v>
      </c>
      <c r="C23" s="224" t="str">
        <f>'ANAS 2015'!C24</f>
        <v>NOLO DI AUTOCARRO PER LAVORO DIURNO
funzionante compreso conducente, carburante e lubrificante per prestazioni di lavoro diurno
Per ogni ora di lavoro.
DELLA PORTATA FINO DA QL 41 A 60QL</v>
      </c>
      <c r="D23" s="269" t="str">
        <f>'ANAS 2015'!D24</f>
        <v>h</v>
      </c>
      <c r="E23" s="294">
        <f>2+2+2</f>
        <v>6</v>
      </c>
      <c r="F23" s="226">
        <f>'ANAS 2015'!E24</f>
        <v>75.648979999999995</v>
      </c>
      <c r="G23" s="267">
        <f>E23/$G$15</f>
        <v>6</v>
      </c>
      <c r="H23" s="268">
        <f>G23*F23</f>
        <v>453.89387999999997</v>
      </c>
      <c r="J23" s="45"/>
      <c r="K23" s="18"/>
      <c r="L23" s="161"/>
      <c r="M23" s="161"/>
    </row>
    <row r="24" spans="2:13" ht="15.75" thickBot="1" x14ac:dyDescent="0.3">
      <c r="B24" s="110"/>
      <c r="C24" s="50"/>
      <c r="D24" s="51"/>
      <c r="E24" s="52"/>
      <c r="F24" s="52"/>
      <c r="G24" s="52"/>
      <c r="H24" s="54"/>
    </row>
    <row r="25" spans="2:13" ht="15.75" thickBot="1" x14ac:dyDescent="0.3">
      <c r="B25" s="162"/>
      <c r="C25" s="56" t="s">
        <v>14</v>
      </c>
      <c r="D25" s="57"/>
      <c r="E25" s="58"/>
      <c r="F25" s="58"/>
      <c r="G25" s="60" t="s">
        <v>15</v>
      </c>
      <c r="H25" s="12">
        <f>SUM(H22:H24)</f>
        <v>453.89387999999997</v>
      </c>
    </row>
    <row r="26" spans="2:13" ht="15.75" thickBot="1" x14ac:dyDescent="0.3">
      <c r="B26" s="162"/>
      <c r="C26" s="50"/>
      <c r="D26" s="61"/>
      <c r="E26" s="62"/>
      <c r="F26" s="62"/>
      <c r="G26" s="62"/>
      <c r="H26" s="64"/>
    </row>
    <row r="27" spans="2:13" x14ac:dyDescent="0.25">
      <c r="B27" s="261"/>
      <c r="C27" s="171" t="s">
        <v>16</v>
      </c>
      <c r="D27" s="61"/>
      <c r="E27" s="62"/>
      <c r="F27" s="62"/>
      <c r="G27" s="62"/>
      <c r="H27" s="64"/>
    </row>
    <row r="28" spans="2:13" x14ac:dyDescent="0.25">
      <c r="B28" s="262"/>
      <c r="C28" s="263"/>
      <c r="D28" s="84"/>
      <c r="E28" s="32"/>
      <c r="F28" s="32"/>
      <c r="G28" s="32"/>
      <c r="H28" s="33"/>
    </row>
    <row r="29" spans="2:13" x14ac:dyDescent="0.25">
      <c r="B29" s="264"/>
      <c r="C29" s="228" t="s">
        <v>305</v>
      </c>
      <c r="D29" s="244"/>
      <c r="E29" s="245"/>
      <c r="F29" s="245"/>
      <c r="G29" s="245"/>
      <c r="H29" s="265"/>
    </row>
    <row r="30" spans="2:13" x14ac:dyDescent="0.25">
      <c r="B30" s="224" t="str">
        <f>'ANAS 2015'!B23</f>
        <v>CE.1.05</v>
      </c>
      <c r="C30" s="266" t="str">
        <f>'ANAS 2015'!C23</f>
        <v>Guardiania (turni 8 ore)</v>
      </c>
      <c r="D30" s="244" t="str">
        <f>'ANAS 2015'!D23</f>
        <v>h</v>
      </c>
      <c r="E30" s="245">
        <f>2*2</f>
        <v>4</v>
      </c>
      <c r="F30" s="245">
        <f>'ANAS 2015'!E23</f>
        <v>23.480270000000001</v>
      </c>
      <c r="G30" s="267">
        <f>E30/$G$15</f>
        <v>4</v>
      </c>
      <c r="H30" s="268">
        <f>G30*F30</f>
        <v>93.921080000000003</v>
      </c>
    </row>
    <row r="31" spans="2:13" x14ac:dyDescent="0.25">
      <c r="B31" s="232"/>
      <c r="C31" s="266"/>
      <c r="D31" s="239"/>
      <c r="E31" s="240"/>
      <c r="F31" s="245"/>
      <c r="G31" s="267"/>
      <c r="H31" s="268"/>
    </row>
    <row r="32" spans="2:13" x14ac:dyDescent="0.25">
      <c r="B32" s="232"/>
      <c r="C32" s="229" t="s">
        <v>308</v>
      </c>
      <c r="D32" s="239"/>
      <c r="E32" s="240"/>
      <c r="F32" s="240"/>
      <c r="G32" s="240"/>
      <c r="H32" s="268"/>
    </row>
    <row r="33" spans="2:10" x14ac:dyDescent="0.25">
      <c r="B33" s="224" t="str">
        <f>'ANAS 2015'!B23</f>
        <v>CE.1.05</v>
      </c>
      <c r="C33" s="266" t="str">
        <f>'ANAS 2015'!C23</f>
        <v>Guardiania (turni 8 ore)</v>
      </c>
      <c r="D33" s="239" t="str">
        <f>'ANAS 2015'!D23</f>
        <v>h</v>
      </c>
      <c r="E33" s="240">
        <f>4*2</f>
        <v>8</v>
      </c>
      <c r="F33" s="245">
        <f>'ANAS 2015'!E23</f>
        <v>23.480270000000001</v>
      </c>
      <c r="G33" s="267">
        <f>E33/$G$15</f>
        <v>8</v>
      </c>
      <c r="H33" s="268">
        <f>G33*F33</f>
        <v>187.84216000000001</v>
      </c>
    </row>
    <row r="34" spans="2:10" ht="15.75" thickBot="1" x14ac:dyDescent="0.3">
      <c r="B34" s="224"/>
      <c r="C34" s="266"/>
      <c r="D34" s="239"/>
      <c r="E34" s="240"/>
      <c r="F34" s="245"/>
      <c r="G34" s="267"/>
      <c r="H34" s="268"/>
    </row>
    <row r="35" spans="2:10" ht="15.75" thickBot="1" x14ac:dyDescent="0.3">
      <c r="B35" s="162"/>
      <c r="C35" s="56" t="s">
        <v>17</v>
      </c>
      <c r="D35" s="57"/>
      <c r="E35" s="58"/>
      <c r="F35" s="58"/>
      <c r="G35" s="60" t="s">
        <v>15</v>
      </c>
      <c r="H35" s="12">
        <f>SUM(H29:H34)</f>
        <v>281.76324</v>
      </c>
    </row>
    <row r="36" spans="2:10" ht="15.75" thickBot="1" x14ac:dyDescent="0.3">
      <c r="B36" s="162"/>
      <c r="C36" s="50"/>
      <c r="D36" s="61"/>
      <c r="E36" s="62"/>
      <c r="F36" s="62"/>
      <c r="G36" s="62"/>
      <c r="H36" s="64"/>
    </row>
    <row r="37" spans="2:10" ht="15.75" thickBot="1" x14ac:dyDescent="0.3">
      <c r="B37" s="163"/>
      <c r="C37" s="25" t="s">
        <v>18</v>
      </c>
      <c r="D37" s="61"/>
      <c r="E37" s="62"/>
      <c r="F37" s="62"/>
      <c r="G37" s="165"/>
      <c r="H37" s="64"/>
    </row>
    <row r="38" spans="2:10" x14ac:dyDescent="0.25">
      <c r="B38" s="149"/>
      <c r="C38" s="166"/>
      <c r="D38" s="84"/>
      <c r="E38" s="32"/>
      <c r="F38" s="32"/>
      <c r="G38" s="167">
        <f>E38/$G$15</f>
        <v>0</v>
      </c>
      <c r="H38" s="33">
        <f>G38*F38</f>
        <v>0</v>
      </c>
      <c r="J38" s="45"/>
    </row>
    <row r="39" spans="2:10" x14ac:dyDescent="0.25">
      <c r="B39" s="100"/>
      <c r="C39" s="46"/>
      <c r="D39" s="78"/>
      <c r="E39" s="47"/>
      <c r="F39" s="47"/>
      <c r="G39" s="43"/>
      <c r="H39" s="44"/>
      <c r="J39" s="45"/>
    </row>
    <row r="40" spans="2:10" x14ac:dyDescent="0.25">
      <c r="B40" s="100"/>
      <c r="C40" s="46"/>
      <c r="D40" s="78"/>
      <c r="E40" s="47"/>
      <c r="F40" s="47"/>
      <c r="G40" s="43"/>
      <c r="H40" s="44"/>
      <c r="J40" s="45"/>
    </row>
    <row r="41" spans="2:10" x14ac:dyDescent="0.25">
      <c r="B41" s="100"/>
      <c r="C41" s="46"/>
      <c r="D41" s="78"/>
      <c r="E41" s="47"/>
      <c r="F41" s="47"/>
      <c r="G41" s="43"/>
      <c r="H41" s="44"/>
      <c r="J41" s="45"/>
    </row>
    <row r="42" spans="2:10" x14ac:dyDescent="0.25">
      <c r="B42" s="100"/>
      <c r="C42" s="46"/>
      <c r="D42" s="78"/>
      <c r="E42" s="47"/>
      <c r="F42" s="47"/>
      <c r="G42" s="43"/>
      <c r="H42" s="44"/>
      <c r="J42" s="45"/>
    </row>
    <row r="43" spans="2:10" x14ac:dyDescent="0.25">
      <c r="B43" s="100"/>
      <c r="C43" s="46"/>
      <c r="D43" s="78"/>
      <c r="E43" s="47"/>
      <c r="F43" s="47"/>
      <c r="G43" s="43"/>
      <c r="H43" s="44"/>
      <c r="J43" s="45"/>
    </row>
    <row r="44" spans="2:10" x14ac:dyDescent="0.25">
      <c r="B44" s="100"/>
      <c r="C44" s="46"/>
      <c r="D44" s="78"/>
      <c r="E44" s="47"/>
      <c r="F44" s="47"/>
      <c r="G44" s="43"/>
      <c r="H44" s="44"/>
      <c r="J44" s="45"/>
    </row>
    <row r="45" spans="2:10" x14ac:dyDescent="0.25">
      <c r="B45" s="100"/>
      <c r="C45" s="46"/>
      <c r="D45" s="78"/>
      <c r="E45" s="47"/>
      <c r="F45" s="47"/>
      <c r="G45" s="43"/>
      <c r="H45" s="44"/>
      <c r="J45" s="45"/>
    </row>
    <row r="46" spans="2:10" x14ac:dyDescent="0.25">
      <c r="B46" s="100"/>
      <c r="C46" s="46"/>
      <c r="D46" s="78"/>
      <c r="E46" s="47"/>
      <c r="F46" s="47"/>
      <c r="G46" s="43"/>
      <c r="H46" s="44"/>
      <c r="J46" s="45"/>
    </row>
    <row r="47" spans="2:10" x14ac:dyDescent="0.25">
      <c r="B47" s="100"/>
      <c r="C47" s="46"/>
      <c r="D47" s="78"/>
      <c r="E47" s="47"/>
      <c r="F47" s="47"/>
      <c r="G47" s="43"/>
      <c r="H47" s="44"/>
      <c r="J47" s="45"/>
    </row>
    <row r="48" spans="2:10" x14ac:dyDescent="0.25">
      <c r="B48" s="100"/>
      <c r="C48" s="46"/>
      <c r="D48" s="78"/>
      <c r="E48" s="47"/>
      <c r="F48" s="47"/>
      <c r="G48" s="43"/>
      <c r="H48" s="44"/>
      <c r="J48" s="45"/>
    </row>
    <row r="49" spans="2:10" ht="15.75" thickBot="1" x14ac:dyDescent="0.3">
      <c r="B49" s="100"/>
      <c r="C49" s="46"/>
      <c r="D49" s="78"/>
      <c r="E49" s="47"/>
      <c r="F49" s="47"/>
      <c r="G49" s="43"/>
      <c r="H49" s="44"/>
      <c r="J49" s="45"/>
    </row>
    <row r="50" spans="2:10" ht="15.75" thickBot="1" x14ac:dyDescent="0.3">
      <c r="B50" s="163"/>
      <c r="C50" s="25" t="s">
        <v>310</v>
      </c>
      <c r="D50" s="78"/>
      <c r="E50" s="47"/>
      <c r="F50" s="47"/>
      <c r="G50" s="43"/>
      <c r="H50" s="44"/>
      <c r="J50" s="45"/>
    </row>
    <row r="51" spans="2:10" ht="51" x14ac:dyDescent="0.25">
      <c r="B51" s="100"/>
      <c r="C51" s="224" t="s">
        <v>311</v>
      </c>
      <c r="D51" s="78"/>
      <c r="E51" s="47"/>
      <c r="F51" s="47"/>
      <c r="G51" s="43"/>
      <c r="H51" s="44"/>
      <c r="J51" s="45"/>
    </row>
    <row r="52" spans="2:10" ht="15.75" thickBot="1" x14ac:dyDescent="0.3">
      <c r="B52" s="110"/>
      <c r="C52" s="168"/>
      <c r="D52" s="79"/>
      <c r="E52" s="80"/>
      <c r="F52" s="80"/>
      <c r="G52" s="80"/>
      <c r="H52" s="82"/>
    </row>
    <row r="53" spans="2:10" ht="15.75" thickBot="1" x14ac:dyDescent="0.3">
      <c r="B53" s="162"/>
      <c r="C53" s="56" t="s">
        <v>22</v>
      </c>
      <c r="D53" s="57"/>
      <c r="E53" s="58"/>
      <c r="F53" s="58"/>
      <c r="G53" s="60" t="s">
        <v>15</v>
      </c>
      <c r="H53" s="12">
        <f>SUM(H38:H52)</f>
        <v>0</v>
      </c>
    </row>
    <row r="54" spans="2:10" ht="15.75" thickBot="1" x14ac:dyDescent="0.3">
      <c r="B54" s="169"/>
      <c r="C54" s="87"/>
      <c r="D54" s="88"/>
      <c r="E54" s="89"/>
      <c r="F54" s="89"/>
      <c r="G54" s="90"/>
      <c r="H54" s="90"/>
    </row>
    <row r="55" spans="2:10" ht="15.75" thickBot="1" x14ac:dyDescent="0.3">
      <c r="B55" s="169"/>
      <c r="C55" s="293"/>
      <c r="D55" s="91"/>
      <c r="E55" s="91"/>
      <c r="F55" s="91" t="s">
        <v>23</v>
      </c>
      <c r="G55" s="92" t="s">
        <v>15</v>
      </c>
      <c r="H55" s="12">
        <f>H53+H35+H25</f>
        <v>735.65711999999996</v>
      </c>
    </row>
    <row r="56" spans="2:10" x14ac:dyDescent="0.25">
      <c r="B56" s="169"/>
    </row>
  </sheetData>
  <mergeCells count="2">
    <mergeCell ref="B2:B3"/>
    <mergeCell ref="C2:F13"/>
  </mergeCells>
  <pageMargins left="0.7" right="0.7" top="0.75" bottom="0.75" header="0.3" footer="0.3"/>
  <pageSetup paperSize="9" scale="58" orientation="portrait" r:id="rId1"/>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79998168889431442"/>
  </sheetPr>
  <dimension ref="B1:L62"/>
  <sheetViews>
    <sheetView view="pageBreakPreview" zoomScale="70" zoomScaleNormal="85" zoomScaleSheetLayoutView="70" workbookViewId="0">
      <selection activeCell="B1" sqref="B1:J61"/>
    </sheetView>
  </sheetViews>
  <sheetFormatPr defaultRowHeight="15" x14ac:dyDescent="0.25"/>
  <cols>
    <col min="1" max="1" width="3.7109375" style="289" customWidth="1"/>
    <col min="2" max="2" width="15.7109375" style="2" customWidth="1"/>
    <col min="3" max="3" width="80.7109375" style="289" customWidth="1"/>
    <col min="4" max="4" width="8.7109375" style="6" customWidth="1"/>
    <col min="5" max="5" width="8.7109375" style="5" customWidth="1"/>
    <col min="6" max="9" width="10.7109375" style="5" customWidth="1"/>
    <col min="10" max="10" width="13.140625" style="5" customWidth="1"/>
    <col min="11" max="11" width="3.7109375" style="289" customWidth="1"/>
    <col min="12" max="12" width="9.5703125" style="289" bestFit="1" customWidth="1"/>
    <col min="13" max="228" width="9.140625" style="289"/>
    <col min="229" max="229" width="13.7109375" style="289" customWidth="1"/>
    <col min="230" max="230" width="42.7109375" style="289" bestFit="1" customWidth="1"/>
    <col min="231" max="232" width="8.7109375" style="289" customWidth="1"/>
    <col min="233" max="237" width="10.7109375" style="289" customWidth="1"/>
    <col min="238" max="238" width="3.7109375" style="289" customWidth="1"/>
    <col min="239" max="239" width="9.5703125" style="289" bestFit="1" customWidth="1"/>
    <col min="240" max="484" width="9.140625" style="289"/>
    <col min="485" max="485" width="13.7109375" style="289" customWidth="1"/>
    <col min="486" max="486" width="42.7109375" style="289" bestFit="1" customWidth="1"/>
    <col min="487" max="488" width="8.7109375" style="289" customWidth="1"/>
    <col min="489" max="493" width="10.7109375" style="289" customWidth="1"/>
    <col min="494" max="494" width="3.7109375" style="289" customWidth="1"/>
    <col min="495" max="495" width="9.5703125" style="289" bestFit="1" customWidth="1"/>
    <col min="496" max="740" width="9.140625" style="289"/>
    <col min="741" max="741" width="13.7109375" style="289" customWidth="1"/>
    <col min="742" max="742" width="42.7109375" style="289" bestFit="1" customWidth="1"/>
    <col min="743" max="744" width="8.7109375" style="289" customWidth="1"/>
    <col min="745" max="749" width="10.7109375" style="289" customWidth="1"/>
    <col min="750" max="750" width="3.7109375" style="289" customWidth="1"/>
    <col min="751" max="751" width="9.5703125" style="289" bestFit="1" customWidth="1"/>
    <col min="752" max="996" width="9.140625" style="289"/>
    <col min="997" max="997" width="13.7109375" style="289" customWidth="1"/>
    <col min="998" max="998" width="42.7109375" style="289" bestFit="1" customWidth="1"/>
    <col min="999" max="1000" width="8.7109375" style="289" customWidth="1"/>
    <col min="1001" max="1005" width="10.7109375" style="289" customWidth="1"/>
    <col min="1006" max="1006" width="3.7109375" style="289" customWidth="1"/>
    <col min="1007" max="1007" width="9.5703125" style="289" bestFit="1" customWidth="1"/>
    <col min="1008" max="1252" width="9.140625" style="289"/>
    <col min="1253" max="1253" width="13.7109375" style="289" customWidth="1"/>
    <col min="1254" max="1254" width="42.7109375" style="289" bestFit="1" customWidth="1"/>
    <col min="1255" max="1256" width="8.7109375" style="289" customWidth="1"/>
    <col min="1257" max="1261" width="10.7109375" style="289" customWidth="1"/>
    <col min="1262" max="1262" width="3.7109375" style="289" customWidth="1"/>
    <col min="1263" max="1263" width="9.5703125" style="289" bestFit="1" customWidth="1"/>
    <col min="1264" max="1508" width="9.140625" style="289"/>
    <col min="1509" max="1509" width="13.7109375" style="289" customWidth="1"/>
    <col min="1510" max="1510" width="42.7109375" style="289" bestFit="1" customWidth="1"/>
    <col min="1511" max="1512" width="8.7109375" style="289" customWidth="1"/>
    <col min="1513" max="1517" width="10.7109375" style="289" customWidth="1"/>
    <col min="1518" max="1518" width="3.7109375" style="289" customWidth="1"/>
    <col min="1519" max="1519" width="9.5703125" style="289" bestFit="1" customWidth="1"/>
    <col min="1520" max="1764" width="9.140625" style="289"/>
    <col min="1765" max="1765" width="13.7109375" style="289" customWidth="1"/>
    <col min="1766" max="1766" width="42.7109375" style="289" bestFit="1" customWidth="1"/>
    <col min="1767" max="1768" width="8.7109375" style="289" customWidth="1"/>
    <col min="1769" max="1773" width="10.7109375" style="289" customWidth="1"/>
    <col min="1774" max="1774" width="3.7109375" style="289" customWidth="1"/>
    <col min="1775" max="1775" width="9.5703125" style="289" bestFit="1" customWidth="1"/>
    <col min="1776" max="2020" width="9.140625" style="289"/>
    <col min="2021" max="2021" width="13.7109375" style="289" customWidth="1"/>
    <col min="2022" max="2022" width="42.7109375" style="289" bestFit="1" customWidth="1"/>
    <col min="2023" max="2024" width="8.7109375" style="289" customWidth="1"/>
    <col min="2025" max="2029" width="10.7109375" style="289" customWidth="1"/>
    <col min="2030" max="2030" width="3.7109375" style="289" customWidth="1"/>
    <col min="2031" max="2031" width="9.5703125" style="289" bestFit="1" customWidth="1"/>
    <col min="2032" max="2276" width="9.140625" style="289"/>
    <col min="2277" max="2277" width="13.7109375" style="289" customWidth="1"/>
    <col min="2278" max="2278" width="42.7109375" style="289" bestFit="1" customWidth="1"/>
    <col min="2279" max="2280" width="8.7109375" style="289" customWidth="1"/>
    <col min="2281" max="2285" width="10.7109375" style="289" customWidth="1"/>
    <col min="2286" max="2286" width="3.7109375" style="289" customWidth="1"/>
    <col min="2287" max="2287" width="9.5703125" style="289" bestFit="1" customWidth="1"/>
    <col min="2288" max="2532" width="9.140625" style="289"/>
    <col min="2533" max="2533" width="13.7109375" style="289" customWidth="1"/>
    <col min="2534" max="2534" width="42.7109375" style="289" bestFit="1" customWidth="1"/>
    <col min="2535" max="2536" width="8.7109375" style="289" customWidth="1"/>
    <col min="2537" max="2541" width="10.7109375" style="289" customWidth="1"/>
    <col min="2542" max="2542" width="3.7109375" style="289" customWidth="1"/>
    <col min="2543" max="2543" width="9.5703125" style="289" bestFit="1" customWidth="1"/>
    <col min="2544" max="2788" width="9.140625" style="289"/>
    <col min="2789" max="2789" width="13.7109375" style="289" customWidth="1"/>
    <col min="2790" max="2790" width="42.7109375" style="289" bestFit="1" customWidth="1"/>
    <col min="2791" max="2792" width="8.7109375" style="289" customWidth="1"/>
    <col min="2793" max="2797" width="10.7109375" style="289" customWidth="1"/>
    <col min="2798" max="2798" width="3.7109375" style="289" customWidth="1"/>
    <col min="2799" max="2799" width="9.5703125" style="289" bestFit="1" customWidth="1"/>
    <col min="2800" max="3044" width="9.140625" style="289"/>
    <col min="3045" max="3045" width="13.7109375" style="289" customWidth="1"/>
    <col min="3046" max="3046" width="42.7109375" style="289" bestFit="1" customWidth="1"/>
    <col min="3047" max="3048" width="8.7109375" style="289" customWidth="1"/>
    <col min="3049" max="3053" width="10.7109375" style="289" customWidth="1"/>
    <col min="3054" max="3054" width="3.7109375" style="289" customWidth="1"/>
    <col min="3055" max="3055" width="9.5703125" style="289" bestFit="1" customWidth="1"/>
    <col min="3056" max="3300" width="9.140625" style="289"/>
    <col min="3301" max="3301" width="13.7109375" style="289" customWidth="1"/>
    <col min="3302" max="3302" width="42.7109375" style="289" bestFit="1" customWidth="1"/>
    <col min="3303" max="3304" width="8.7109375" style="289" customWidth="1"/>
    <col min="3305" max="3309" width="10.7109375" style="289" customWidth="1"/>
    <col min="3310" max="3310" width="3.7109375" style="289" customWidth="1"/>
    <col min="3311" max="3311" width="9.5703125" style="289" bestFit="1" customWidth="1"/>
    <col min="3312" max="3556" width="9.140625" style="289"/>
    <col min="3557" max="3557" width="13.7109375" style="289" customWidth="1"/>
    <col min="3558" max="3558" width="42.7109375" style="289" bestFit="1" customWidth="1"/>
    <col min="3559" max="3560" width="8.7109375" style="289" customWidth="1"/>
    <col min="3561" max="3565" width="10.7109375" style="289" customWidth="1"/>
    <col min="3566" max="3566" width="3.7109375" style="289" customWidth="1"/>
    <col min="3567" max="3567" width="9.5703125" style="289" bestFit="1" customWidth="1"/>
    <col min="3568" max="3812" width="9.140625" style="289"/>
    <col min="3813" max="3813" width="13.7109375" style="289" customWidth="1"/>
    <col min="3814" max="3814" width="42.7109375" style="289" bestFit="1" customWidth="1"/>
    <col min="3815" max="3816" width="8.7109375" style="289" customWidth="1"/>
    <col min="3817" max="3821" width="10.7109375" style="289" customWidth="1"/>
    <col min="3822" max="3822" width="3.7109375" style="289" customWidth="1"/>
    <col min="3823" max="3823" width="9.5703125" style="289" bestFit="1" customWidth="1"/>
    <col min="3824" max="4068" width="9.140625" style="289"/>
    <col min="4069" max="4069" width="13.7109375" style="289" customWidth="1"/>
    <col min="4070" max="4070" width="42.7109375" style="289" bestFit="1" customWidth="1"/>
    <col min="4071" max="4072" width="8.7109375" style="289" customWidth="1"/>
    <col min="4073" max="4077" width="10.7109375" style="289" customWidth="1"/>
    <col min="4078" max="4078" width="3.7109375" style="289" customWidth="1"/>
    <col min="4079" max="4079" width="9.5703125" style="289" bestFit="1" customWidth="1"/>
    <col min="4080" max="4324" width="9.140625" style="289"/>
    <col min="4325" max="4325" width="13.7109375" style="289" customWidth="1"/>
    <col min="4326" max="4326" width="42.7109375" style="289" bestFit="1" customWidth="1"/>
    <col min="4327" max="4328" width="8.7109375" style="289" customWidth="1"/>
    <col min="4329" max="4333" width="10.7109375" style="289" customWidth="1"/>
    <col min="4334" max="4334" width="3.7109375" style="289" customWidth="1"/>
    <col min="4335" max="4335" width="9.5703125" style="289" bestFit="1" customWidth="1"/>
    <col min="4336" max="4580" width="9.140625" style="289"/>
    <col min="4581" max="4581" width="13.7109375" style="289" customWidth="1"/>
    <col min="4582" max="4582" width="42.7109375" style="289" bestFit="1" customWidth="1"/>
    <col min="4583" max="4584" width="8.7109375" style="289" customWidth="1"/>
    <col min="4585" max="4589" width="10.7109375" style="289" customWidth="1"/>
    <col min="4590" max="4590" width="3.7109375" style="289" customWidth="1"/>
    <col min="4591" max="4591" width="9.5703125" style="289" bestFit="1" customWidth="1"/>
    <col min="4592" max="4836" width="9.140625" style="289"/>
    <col min="4837" max="4837" width="13.7109375" style="289" customWidth="1"/>
    <col min="4838" max="4838" width="42.7109375" style="289" bestFit="1" customWidth="1"/>
    <col min="4839" max="4840" width="8.7109375" style="289" customWidth="1"/>
    <col min="4841" max="4845" width="10.7109375" style="289" customWidth="1"/>
    <col min="4846" max="4846" width="3.7109375" style="289" customWidth="1"/>
    <col min="4847" max="4847" width="9.5703125" style="289" bestFit="1" customWidth="1"/>
    <col min="4848" max="5092" width="9.140625" style="289"/>
    <col min="5093" max="5093" width="13.7109375" style="289" customWidth="1"/>
    <col min="5094" max="5094" width="42.7109375" style="289" bestFit="1" customWidth="1"/>
    <col min="5095" max="5096" width="8.7109375" style="289" customWidth="1"/>
    <col min="5097" max="5101" width="10.7109375" style="289" customWidth="1"/>
    <col min="5102" max="5102" width="3.7109375" style="289" customWidth="1"/>
    <col min="5103" max="5103" width="9.5703125" style="289" bestFit="1" customWidth="1"/>
    <col min="5104" max="5348" width="9.140625" style="289"/>
    <col min="5349" max="5349" width="13.7109375" style="289" customWidth="1"/>
    <col min="5350" max="5350" width="42.7109375" style="289" bestFit="1" customWidth="1"/>
    <col min="5351" max="5352" width="8.7109375" style="289" customWidth="1"/>
    <col min="5353" max="5357" width="10.7109375" style="289" customWidth="1"/>
    <col min="5358" max="5358" width="3.7109375" style="289" customWidth="1"/>
    <col min="5359" max="5359" width="9.5703125" style="289" bestFit="1" customWidth="1"/>
    <col min="5360" max="5604" width="9.140625" style="289"/>
    <col min="5605" max="5605" width="13.7109375" style="289" customWidth="1"/>
    <col min="5606" max="5606" width="42.7109375" style="289" bestFit="1" customWidth="1"/>
    <col min="5607" max="5608" width="8.7109375" style="289" customWidth="1"/>
    <col min="5609" max="5613" width="10.7109375" style="289" customWidth="1"/>
    <col min="5614" max="5614" width="3.7109375" style="289" customWidth="1"/>
    <col min="5615" max="5615" width="9.5703125" style="289" bestFit="1" customWidth="1"/>
    <col min="5616" max="5860" width="9.140625" style="289"/>
    <col min="5861" max="5861" width="13.7109375" style="289" customWidth="1"/>
    <col min="5862" max="5862" width="42.7109375" style="289" bestFit="1" customWidth="1"/>
    <col min="5863" max="5864" width="8.7109375" style="289" customWidth="1"/>
    <col min="5865" max="5869" width="10.7109375" style="289" customWidth="1"/>
    <col min="5870" max="5870" width="3.7109375" style="289" customWidth="1"/>
    <col min="5871" max="5871" width="9.5703125" style="289" bestFit="1" customWidth="1"/>
    <col min="5872" max="6116" width="9.140625" style="289"/>
    <col min="6117" max="6117" width="13.7109375" style="289" customWidth="1"/>
    <col min="6118" max="6118" width="42.7109375" style="289" bestFit="1" customWidth="1"/>
    <col min="6119" max="6120" width="8.7109375" style="289" customWidth="1"/>
    <col min="6121" max="6125" width="10.7109375" style="289" customWidth="1"/>
    <col min="6126" max="6126" width="3.7109375" style="289" customWidth="1"/>
    <col min="6127" max="6127" width="9.5703125" style="289" bestFit="1" customWidth="1"/>
    <col min="6128" max="6372" width="9.140625" style="289"/>
    <col min="6373" max="6373" width="13.7109375" style="289" customWidth="1"/>
    <col min="6374" max="6374" width="42.7109375" style="289" bestFit="1" customWidth="1"/>
    <col min="6375" max="6376" width="8.7109375" style="289" customWidth="1"/>
    <col min="6377" max="6381" width="10.7109375" style="289" customWidth="1"/>
    <col min="6382" max="6382" width="3.7109375" style="289" customWidth="1"/>
    <col min="6383" max="6383" width="9.5703125" style="289" bestFit="1" customWidth="1"/>
    <col min="6384" max="6628" width="9.140625" style="289"/>
    <col min="6629" max="6629" width="13.7109375" style="289" customWidth="1"/>
    <col min="6630" max="6630" width="42.7109375" style="289" bestFit="1" customWidth="1"/>
    <col min="6631" max="6632" width="8.7109375" style="289" customWidth="1"/>
    <col min="6633" max="6637" width="10.7109375" style="289" customWidth="1"/>
    <col min="6638" max="6638" width="3.7109375" style="289" customWidth="1"/>
    <col min="6639" max="6639" width="9.5703125" style="289" bestFit="1" customWidth="1"/>
    <col min="6640" max="6884" width="9.140625" style="289"/>
    <col min="6885" max="6885" width="13.7109375" style="289" customWidth="1"/>
    <col min="6886" max="6886" width="42.7109375" style="289" bestFit="1" customWidth="1"/>
    <col min="6887" max="6888" width="8.7109375" style="289" customWidth="1"/>
    <col min="6889" max="6893" width="10.7109375" style="289" customWidth="1"/>
    <col min="6894" max="6894" width="3.7109375" style="289" customWidth="1"/>
    <col min="6895" max="6895" width="9.5703125" style="289" bestFit="1" customWidth="1"/>
    <col min="6896" max="7140" width="9.140625" style="289"/>
    <col min="7141" max="7141" width="13.7109375" style="289" customWidth="1"/>
    <col min="7142" max="7142" width="42.7109375" style="289" bestFit="1" customWidth="1"/>
    <col min="7143" max="7144" width="8.7109375" style="289" customWidth="1"/>
    <col min="7145" max="7149" width="10.7109375" style="289" customWidth="1"/>
    <col min="7150" max="7150" width="3.7109375" style="289" customWidth="1"/>
    <col min="7151" max="7151" width="9.5703125" style="289" bestFit="1" customWidth="1"/>
    <col min="7152" max="7396" width="9.140625" style="289"/>
    <col min="7397" max="7397" width="13.7109375" style="289" customWidth="1"/>
    <col min="7398" max="7398" width="42.7109375" style="289" bestFit="1" customWidth="1"/>
    <col min="7399" max="7400" width="8.7109375" style="289" customWidth="1"/>
    <col min="7401" max="7405" width="10.7109375" style="289" customWidth="1"/>
    <col min="7406" max="7406" width="3.7109375" style="289" customWidth="1"/>
    <col min="7407" max="7407" width="9.5703125" style="289" bestFit="1" customWidth="1"/>
    <col min="7408" max="7652" width="9.140625" style="289"/>
    <col min="7653" max="7653" width="13.7109375" style="289" customWidth="1"/>
    <col min="7654" max="7654" width="42.7109375" style="289" bestFit="1" customWidth="1"/>
    <col min="7655" max="7656" width="8.7109375" style="289" customWidth="1"/>
    <col min="7657" max="7661" width="10.7109375" style="289" customWidth="1"/>
    <col min="7662" max="7662" width="3.7109375" style="289" customWidth="1"/>
    <col min="7663" max="7663" width="9.5703125" style="289" bestFit="1" customWidth="1"/>
    <col min="7664" max="7908" width="9.140625" style="289"/>
    <col min="7909" max="7909" width="13.7109375" style="289" customWidth="1"/>
    <col min="7910" max="7910" width="42.7109375" style="289" bestFit="1" customWidth="1"/>
    <col min="7911" max="7912" width="8.7109375" style="289" customWidth="1"/>
    <col min="7913" max="7917" width="10.7109375" style="289" customWidth="1"/>
    <col min="7918" max="7918" width="3.7109375" style="289" customWidth="1"/>
    <col min="7919" max="7919" width="9.5703125" style="289" bestFit="1" customWidth="1"/>
    <col min="7920" max="8164" width="9.140625" style="289"/>
    <col min="8165" max="8165" width="13.7109375" style="289" customWidth="1"/>
    <col min="8166" max="8166" width="42.7109375" style="289" bestFit="1" customWidth="1"/>
    <col min="8167" max="8168" width="8.7109375" style="289" customWidth="1"/>
    <col min="8169" max="8173" width="10.7109375" style="289" customWidth="1"/>
    <col min="8174" max="8174" width="3.7109375" style="289" customWidth="1"/>
    <col min="8175" max="8175" width="9.5703125" style="289" bestFit="1" customWidth="1"/>
    <col min="8176" max="8420" width="9.140625" style="289"/>
    <col min="8421" max="8421" width="13.7109375" style="289" customWidth="1"/>
    <col min="8422" max="8422" width="42.7109375" style="289" bestFit="1" customWidth="1"/>
    <col min="8423" max="8424" width="8.7109375" style="289" customWidth="1"/>
    <col min="8425" max="8429" width="10.7109375" style="289" customWidth="1"/>
    <col min="8430" max="8430" width="3.7109375" style="289" customWidth="1"/>
    <col min="8431" max="8431" width="9.5703125" style="289" bestFit="1" customWidth="1"/>
    <col min="8432" max="8676" width="9.140625" style="289"/>
    <col min="8677" max="8677" width="13.7109375" style="289" customWidth="1"/>
    <col min="8678" max="8678" width="42.7109375" style="289" bestFit="1" customWidth="1"/>
    <col min="8679" max="8680" width="8.7109375" style="289" customWidth="1"/>
    <col min="8681" max="8685" width="10.7109375" style="289" customWidth="1"/>
    <col min="8686" max="8686" width="3.7109375" style="289" customWidth="1"/>
    <col min="8687" max="8687" width="9.5703125" style="289" bestFit="1" customWidth="1"/>
    <col min="8688" max="8932" width="9.140625" style="289"/>
    <col min="8933" max="8933" width="13.7109375" style="289" customWidth="1"/>
    <col min="8934" max="8934" width="42.7109375" style="289" bestFit="1" customWidth="1"/>
    <col min="8935" max="8936" width="8.7109375" style="289" customWidth="1"/>
    <col min="8937" max="8941" width="10.7109375" style="289" customWidth="1"/>
    <col min="8942" max="8942" width="3.7109375" style="289" customWidth="1"/>
    <col min="8943" max="8943" width="9.5703125" style="289" bestFit="1" customWidth="1"/>
    <col min="8944" max="9188" width="9.140625" style="289"/>
    <col min="9189" max="9189" width="13.7109375" style="289" customWidth="1"/>
    <col min="9190" max="9190" width="42.7109375" style="289" bestFit="1" customWidth="1"/>
    <col min="9191" max="9192" width="8.7109375" style="289" customWidth="1"/>
    <col min="9193" max="9197" width="10.7109375" style="289" customWidth="1"/>
    <col min="9198" max="9198" width="3.7109375" style="289" customWidth="1"/>
    <col min="9199" max="9199" width="9.5703125" style="289" bestFit="1" customWidth="1"/>
    <col min="9200" max="9444" width="9.140625" style="289"/>
    <col min="9445" max="9445" width="13.7109375" style="289" customWidth="1"/>
    <col min="9446" max="9446" width="42.7109375" style="289" bestFit="1" customWidth="1"/>
    <col min="9447" max="9448" width="8.7109375" style="289" customWidth="1"/>
    <col min="9449" max="9453" width="10.7109375" style="289" customWidth="1"/>
    <col min="9454" max="9454" width="3.7109375" style="289" customWidth="1"/>
    <col min="9455" max="9455" width="9.5703125" style="289" bestFit="1" customWidth="1"/>
    <col min="9456" max="9700" width="9.140625" style="289"/>
    <col min="9701" max="9701" width="13.7109375" style="289" customWidth="1"/>
    <col min="9702" max="9702" width="42.7109375" style="289" bestFit="1" customWidth="1"/>
    <col min="9703" max="9704" width="8.7109375" style="289" customWidth="1"/>
    <col min="9705" max="9709" width="10.7109375" style="289" customWidth="1"/>
    <col min="9710" max="9710" width="3.7109375" style="289" customWidth="1"/>
    <col min="9711" max="9711" width="9.5703125" style="289" bestFit="1" customWidth="1"/>
    <col min="9712" max="9956" width="9.140625" style="289"/>
    <col min="9957" max="9957" width="13.7109375" style="289" customWidth="1"/>
    <col min="9958" max="9958" width="42.7109375" style="289" bestFit="1" customWidth="1"/>
    <col min="9959" max="9960" width="8.7109375" style="289" customWidth="1"/>
    <col min="9961" max="9965" width="10.7109375" style="289" customWidth="1"/>
    <col min="9966" max="9966" width="3.7109375" style="289" customWidth="1"/>
    <col min="9967" max="9967" width="9.5703125" style="289" bestFit="1" customWidth="1"/>
    <col min="9968" max="10212" width="9.140625" style="289"/>
    <col min="10213" max="10213" width="13.7109375" style="289" customWidth="1"/>
    <col min="10214" max="10214" width="42.7109375" style="289" bestFit="1" customWidth="1"/>
    <col min="10215" max="10216" width="8.7109375" style="289" customWidth="1"/>
    <col min="10217" max="10221" width="10.7109375" style="289" customWidth="1"/>
    <col min="10222" max="10222" width="3.7109375" style="289" customWidth="1"/>
    <col min="10223" max="10223" width="9.5703125" style="289" bestFit="1" customWidth="1"/>
    <col min="10224" max="10468" width="9.140625" style="289"/>
    <col min="10469" max="10469" width="13.7109375" style="289" customWidth="1"/>
    <col min="10470" max="10470" width="42.7109375" style="289" bestFit="1" customWidth="1"/>
    <col min="10471" max="10472" width="8.7109375" style="289" customWidth="1"/>
    <col min="10473" max="10477" width="10.7109375" style="289" customWidth="1"/>
    <col min="10478" max="10478" width="3.7109375" style="289" customWidth="1"/>
    <col min="10479" max="10479" width="9.5703125" style="289" bestFit="1" customWidth="1"/>
    <col min="10480" max="10724" width="9.140625" style="289"/>
    <col min="10725" max="10725" width="13.7109375" style="289" customWidth="1"/>
    <col min="10726" max="10726" width="42.7109375" style="289" bestFit="1" customWidth="1"/>
    <col min="10727" max="10728" width="8.7109375" style="289" customWidth="1"/>
    <col min="10729" max="10733" width="10.7109375" style="289" customWidth="1"/>
    <col min="10734" max="10734" width="3.7109375" style="289" customWidth="1"/>
    <col min="10735" max="10735" width="9.5703125" style="289" bestFit="1" customWidth="1"/>
    <col min="10736" max="10980" width="9.140625" style="289"/>
    <col min="10981" max="10981" width="13.7109375" style="289" customWidth="1"/>
    <col min="10982" max="10982" width="42.7109375" style="289" bestFit="1" customWidth="1"/>
    <col min="10983" max="10984" width="8.7109375" style="289" customWidth="1"/>
    <col min="10985" max="10989" width="10.7109375" style="289" customWidth="1"/>
    <col min="10990" max="10990" width="3.7109375" style="289" customWidth="1"/>
    <col min="10991" max="10991" width="9.5703125" style="289" bestFit="1" customWidth="1"/>
    <col min="10992" max="11236" width="9.140625" style="289"/>
    <col min="11237" max="11237" width="13.7109375" style="289" customWidth="1"/>
    <col min="11238" max="11238" width="42.7109375" style="289" bestFit="1" customWidth="1"/>
    <col min="11239" max="11240" width="8.7109375" style="289" customWidth="1"/>
    <col min="11241" max="11245" width="10.7109375" style="289" customWidth="1"/>
    <col min="11246" max="11246" width="3.7109375" style="289" customWidth="1"/>
    <col min="11247" max="11247" width="9.5703125" style="289" bestFit="1" customWidth="1"/>
    <col min="11248" max="11492" width="9.140625" style="289"/>
    <col min="11493" max="11493" width="13.7109375" style="289" customWidth="1"/>
    <col min="11494" max="11494" width="42.7109375" style="289" bestFit="1" customWidth="1"/>
    <col min="11495" max="11496" width="8.7109375" style="289" customWidth="1"/>
    <col min="11497" max="11501" width="10.7109375" style="289" customWidth="1"/>
    <col min="11502" max="11502" width="3.7109375" style="289" customWidth="1"/>
    <col min="11503" max="11503" width="9.5703125" style="289" bestFit="1" customWidth="1"/>
    <col min="11504" max="11748" width="9.140625" style="289"/>
    <col min="11749" max="11749" width="13.7109375" style="289" customWidth="1"/>
    <col min="11750" max="11750" width="42.7109375" style="289" bestFit="1" customWidth="1"/>
    <col min="11751" max="11752" width="8.7109375" style="289" customWidth="1"/>
    <col min="11753" max="11757" width="10.7109375" style="289" customWidth="1"/>
    <col min="11758" max="11758" width="3.7109375" style="289" customWidth="1"/>
    <col min="11759" max="11759" width="9.5703125" style="289" bestFit="1" customWidth="1"/>
    <col min="11760" max="12004" width="9.140625" style="289"/>
    <col min="12005" max="12005" width="13.7109375" style="289" customWidth="1"/>
    <col min="12006" max="12006" width="42.7109375" style="289" bestFit="1" customWidth="1"/>
    <col min="12007" max="12008" width="8.7109375" style="289" customWidth="1"/>
    <col min="12009" max="12013" width="10.7109375" style="289" customWidth="1"/>
    <col min="12014" max="12014" width="3.7109375" style="289" customWidth="1"/>
    <col min="12015" max="12015" width="9.5703125" style="289" bestFit="1" customWidth="1"/>
    <col min="12016" max="12260" width="9.140625" style="289"/>
    <col min="12261" max="12261" width="13.7109375" style="289" customWidth="1"/>
    <col min="12262" max="12262" width="42.7109375" style="289" bestFit="1" customWidth="1"/>
    <col min="12263" max="12264" width="8.7109375" style="289" customWidth="1"/>
    <col min="12265" max="12269" width="10.7109375" style="289" customWidth="1"/>
    <col min="12270" max="12270" width="3.7109375" style="289" customWidth="1"/>
    <col min="12271" max="12271" width="9.5703125" style="289" bestFit="1" customWidth="1"/>
    <col min="12272" max="12516" width="9.140625" style="289"/>
    <col min="12517" max="12517" width="13.7109375" style="289" customWidth="1"/>
    <col min="12518" max="12518" width="42.7109375" style="289" bestFit="1" customWidth="1"/>
    <col min="12519" max="12520" width="8.7109375" style="289" customWidth="1"/>
    <col min="12521" max="12525" width="10.7109375" style="289" customWidth="1"/>
    <col min="12526" max="12526" width="3.7109375" style="289" customWidth="1"/>
    <col min="12527" max="12527" width="9.5703125" style="289" bestFit="1" customWidth="1"/>
    <col min="12528" max="12772" width="9.140625" style="289"/>
    <col min="12773" max="12773" width="13.7109375" style="289" customWidth="1"/>
    <col min="12774" max="12774" width="42.7109375" style="289" bestFit="1" customWidth="1"/>
    <col min="12775" max="12776" width="8.7109375" style="289" customWidth="1"/>
    <col min="12777" max="12781" width="10.7109375" style="289" customWidth="1"/>
    <col min="12782" max="12782" width="3.7109375" style="289" customWidth="1"/>
    <col min="12783" max="12783" width="9.5703125" style="289" bestFit="1" customWidth="1"/>
    <col min="12784" max="13028" width="9.140625" style="289"/>
    <col min="13029" max="13029" width="13.7109375" style="289" customWidth="1"/>
    <col min="13030" max="13030" width="42.7109375" style="289" bestFit="1" customWidth="1"/>
    <col min="13031" max="13032" width="8.7109375" style="289" customWidth="1"/>
    <col min="13033" max="13037" width="10.7109375" style="289" customWidth="1"/>
    <col min="13038" max="13038" width="3.7109375" style="289" customWidth="1"/>
    <col min="13039" max="13039" width="9.5703125" style="289" bestFit="1" customWidth="1"/>
    <col min="13040" max="13284" width="9.140625" style="289"/>
    <col min="13285" max="13285" width="13.7109375" style="289" customWidth="1"/>
    <col min="13286" max="13286" width="42.7109375" style="289" bestFit="1" customWidth="1"/>
    <col min="13287" max="13288" width="8.7109375" style="289" customWidth="1"/>
    <col min="13289" max="13293" width="10.7109375" style="289" customWidth="1"/>
    <col min="13294" max="13294" width="3.7109375" style="289" customWidth="1"/>
    <col min="13295" max="13295" width="9.5703125" style="289" bestFit="1" customWidth="1"/>
    <col min="13296" max="13540" width="9.140625" style="289"/>
    <col min="13541" max="13541" width="13.7109375" style="289" customWidth="1"/>
    <col min="13542" max="13542" width="42.7109375" style="289" bestFit="1" customWidth="1"/>
    <col min="13543" max="13544" width="8.7109375" style="289" customWidth="1"/>
    <col min="13545" max="13549" width="10.7109375" style="289" customWidth="1"/>
    <col min="13550" max="13550" width="3.7109375" style="289" customWidth="1"/>
    <col min="13551" max="13551" width="9.5703125" style="289" bestFit="1" customWidth="1"/>
    <col min="13552" max="13796" width="9.140625" style="289"/>
    <col min="13797" max="13797" width="13.7109375" style="289" customWidth="1"/>
    <col min="13798" max="13798" width="42.7109375" style="289" bestFit="1" customWidth="1"/>
    <col min="13799" max="13800" width="8.7109375" style="289" customWidth="1"/>
    <col min="13801" max="13805" width="10.7109375" style="289" customWidth="1"/>
    <col min="13806" max="13806" width="3.7109375" style="289" customWidth="1"/>
    <col min="13807" max="13807" width="9.5703125" style="289" bestFit="1" customWidth="1"/>
    <col min="13808" max="14052" width="9.140625" style="289"/>
    <col min="14053" max="14053" width="13.7109375" style="289" customWidth="1"/>
    <col min="14054" max="14054" width="42.7109375" style="289" bestFit="1" customWidth="1"/>
    <col min="14055" max="14056" width="8.7109375" style="289" customWidth="1"/>
    <col min="14057" max="14061" width="10.7109375" style="289" customWidth="1"/>
    <col min="14062" max="14062" width="3.7109375" style="289" customWidth="1"/>
    <col min="14063" max="14063" width="9.5703125" style="289" bestFit="1" customWidth="1"/>
    <col min="14064" max="14308" width="9.140625" style="289"/>
    <col min="14309" max="14309" width="13.7109375" style="289" customWidth="1"/>
    <col min="14310" max="14310" width="42.7109375" style="289" bestFit="1" customWidth="1"/>
    <col min="14311" max="14312" width="8.7109375" style="289" customWidth="1"/>
    <col min="14313" max="14317" width="10.7109375" style="289" customWidth="1"/>
    <col min="14318" max="14318" width="3.7109375" style="289" customWidth="1"/>
    <col min="14319" max="14319" width="9.5703125" style="289" bestFit="1" customWidth="1"/>
    <col min="14320" max="14564" width="9.140625" style="289"/>
    <col min="14565" max="14565" width="13.7109375" style="289" customWidth="1"/>
    <col min="14566" max="14566" width="42.7109375" style="289" bestFit="1" customWidth="1"/>
    <col min="14567" max="14568" width="8.7109375" style="289" customWidth="1"/>
    <col min="14569" max="14573" width="10.7109375" style="289" customWidth="1"/>
    <col min="14574" max="14574" width="3.7109375" style="289" customWidth="1"/>
    <col min="14575" max="14575" width="9.5703125" style="289" bestFit="1" customWidth="1"/>
    <col min="14576" max="14820" width="9.140625" style="289"/>
    <col min="14821" max="14821" width="13.7109375" style="289" customWidth="1"/>
    <col min="14822" max="14822" width="42.7109375" style="289" bestFit="1" customWidth="1"/>
    <col min="14823" max="14824" width="8.7109375" style="289" customWidth="1"/>
    <col min="14825" max="14829" width="10.7109375" style="289" customWidth="1"/>
    <col min="14830" max="14830" width="3.7109375" style="289" customWidth="1"/>
    <col min="14831" max="14831" width="9.5703125" style="289" bestFit="1" customWidth="1"/>
    <col min="14832" max="15076" width="9.140625" style="289"/>
    <col min="15077" max="15077" width="13.7109375" style="289" customWidth="1"/>
    <col min="15078" max="15078" width="42.7109375" style="289" bestFit="1" customWidth="1"/>
    <col min="15079" max="15080" width="8.7109375" style="289" customWidth="1"/>
    <col min="15081" max="15085" width="10.7109375" style="289" customWidth="1"/>
    <col min="15086" max="15086" width="3.7109375" style="289" customWidth="1"/>
    <col min="15087" max="15087" width="9.5703125" style="289" bestFit="1" customWidth="1"/>
    <col min="15088" max="15332" width="9.140625" style="289"/>
    <col min="15333" max="15333" width="13.7109375" style="289" customWidth="1"/>
    <col min="15334" max="15334" width="42.7109375" style="289" bestFit="1" customWidth="1"/>
    <col min="15335" max="15336" width="8.7109375" style="289" customWidth="1"/>
    <col min="15337" max="15341" width="10.7109375" style="289" customWidth="1"/>
    <col min="15342" max="15342" width="3.7109375" style="289" customWidth="1"/>
    <col min="15343" max="15343" width="9.5703125" style="289" bestFit="1" customWidth="1"/>
    <col min="15344" max="15588" width="9.140625" style="289"/>
    <col min="15589" max="15589" width="13.7109375" style="289" customWidth="1"/>
    <col min="15590" max="15590" width="42.7109375" style="289" bestFit="1" customWidth="1"/>
    <col min="15591" max="15592" width="8.7109375" style="289" customWidth="1"/>
    <col min="15593" max="15597" width="10.7109375" style="289" customWidth="1"/>
    <col min="15598" max="15598" width="3.7109375" style="289" customWidth="1"/>
    <col min="15599" max="15599" width="9.5703125" style="289" bestFit="1" customWidth="1"/>
    <col min="15600" max="15844" width="9.140625" style="289"/>
    <col min="15845" max="15845" width="13.7109375" style="289" customWidth="1"/>
    <col min="15846" max="15846" width="42.7109375" style="289" bestFit="1" customWidth="1"/>
    <col min="15847" max="15848" width="8.7109375" style="289" customWidth="1"/>
    <col min="15849" max="15853" width="10.7109375" style="289" customWidth="1"/>
    <col min="15854" max="15854" width="3.7109375" style="289" customWidth="1"/>
    <col min="15855" max="15855" width="9.5703125" style="289" bestFit="1" customWidth="1"/>
    <col min="15856" max="16100" width="9.140625" style="289"/>
    <col min="16101" max="16101" width="13.7109375" style="289" customWidth="1"/>
    <col min="16102" max="16102" width="42.7109375" style="289" bestFit="1" customWidth="1"/>
    <col min="16103" max="16104" width="8.7109375" style="289" customWidth="1"/>
    <col min="16105" max="16109" width="10.7109375" style="289" customWidth="1"/>
    <col min="16110" max="16110" width="3.7109375" style="289" customWidth="1"/>
    <col min="16111" max="16111" width="9.5703125" style="289" bestFit="1" customWidth="1"/>
    <col min="16112" max="16384" width="9.140625" style="289"/>
  </cols>
  <sheetData>
    <row r="1" spans="2:12" ht="15.75" thickBot="1" x14ac:dyDescent="0.3">
      <c r="C1" s="3"/>
      <c r="D1" s="4"/>
    </row>
    <row r="2" spans="2:12" x14ac:dyDescent="0.25">
      <c r="B2" s="364" t="s">
        <v>203</v>
      </c>
      <c r="C2" s="366" t="s">
        <v>312</v>
      </c>
      <c r="D2" s="367"/>
      <c r="E2" s="367"/>
      <c r="F2" s="368"/>
    </row>
    <row r="3" spans="2:12" ht="15.75" customHeight="1" thickBot="1" x14ac:dyDescent="0.3">
      <c r="B3" s="365"/>
      <c r="C3" s="369"/>
      <c r="D3" s="370"/>
      <c r="E3" s="370"/>
      <c r="F3" s="371"/>
      <c r="L3" s="101"/>
    </row>
    <row r="4" spans="2:12" x14ac:dyDescent="0.25">
      <c r="C4" s="369"/>
      <c r="D4" s="370"/>
      <c r="E4" s="370"/>
      <c r="F4" s="371"/>
    </row>
    <row r="5" spans="2:12" x14ac:dyDescent="0.25">
      <c r="C5" s="369"/>
      <c r="D5" s="370"/>
      <c r="E5" s="370"/>
      <c r="F5" s="371"/>
    </row>
    <row r="6" spans="2:12" x14ac:dyDescent="0.25">
      <c r="C6" s="369"/>
      <c r="D6" s="370"/>
      <c r="E6" s="370"/>
      <c r="F6" s="371"/>
    </row>
    <row r="7" spans="2:12" x14ac:dyDescent="0.25">
      <c r="C7" s="369"/>
      <c r="D7" s="370"/>
      <c r="E7" s="370"/>
      <c r="F7" s="371"/>
    </row>
    <row r="8" spans="2:12" x14ac:dyDescent="0.25">
      <c r="C8" s="369"/>
      <c r="D8" s="370"/>
      <c r="E8" s="370"/>
      <c r="F8" s="371"/>
    </row>
    <row r="9" spans="2:12" x14ac:dyDescent="0.25">
      <c r="C9" s="369"/>
      <c r="D9" s="370"/>
      <c r="E9" s="370"/>
      <c r="F9" s="371"/>
    </row>
    <row r="10" spans="2:12" x14ac:dyDescent="0.25">
      <c r="C10" s="369"/>
      <c r="D10" s="370"/>
      <c r="E10" s="370"/>
      <c r="F10" s="371"/>
    </row>
    <row r="11" spans="2:12" x14ac:dyDescent="0.25">
      <c r="C11" s="369"/>
      <c r="D11" s="370"/>
      <c r="E11" s="370"/>
      <c r="F11" s="371"/>
    </row>
    <row r="12" spans="2:12" x14ac:dyDescent="0.25">
      <c r="C12" s="369"/>
      <c r="D12" s="370"/>
      <c r="E12" s="370"/>
      <c r="F12" s="371"/>
    </row>
    <row r="13" spans="2:12" ht="44.25" customHeight="1" x14ac:dyDescent="0.25">
      <c r="C13" s="372"/>
      <c r="D13" s="373"/>
      <c r="E13" s="373"/>
      <c r="F13" s="374"/>
    </row>
    <row r="14" spans="2:12" ht="15.75" thickBot="1" x14ac:dyDescent="0.3"/>
    <row r="15" spans="2:12" s="8" customFormat="1" ht="13.5" thickBot="1" x14ac:dyDescent="0.25">
      <c r="B15" s="7"/>
      <c r="C15" s="8" t="s">
        <v>0</v>
      </c>
      <c r="D15" s="9"/>
      <c r="E15" s="10"/>
      <c r="F15" s="10"/>
      <c r="G15" s="10"/>
      <c r="H15" s="11" t="s">
        <v>1</v>
      </c>
      <c r="I15" s="12">
        <v>1</v>
      </c>
      <c r="J15" s="10"/>
    </row>
    <row r="16" spans="2:12" ht="15.75" thickBot="1" x14ac:dyDescent="0.3">
      <c r="C16" s="8"/>
      <c r="H16" s="11"/>
      <c r="I16" s="12"/>
    </row>
    <row r="17" spans="2:12" ht="15.75" thickBot="1" x14ac:dyDescent="0.3">
      <c r="C17" s="8"/>
      <c r="H17" s="11"/>
      <c r="I17" s="12"/>
    </row>
    <row r="18" spans="2:12" ht="15.75" thickBot="1" x14ac:dyDescent="0.3"/>
    <row r="19" spans="2:12" s="18" customFormat="1" ht="12.75" x14ac:dyDescent="0.2">
      <c r="B19" s="13" t="s">
        <v>2</v>
      </c>
      <c r="C19" s="14" t="s">
        <v>3</v>
      </c>
      <c r="D19" s="14" t="s">
        <v>4</v>
      </c>
      <c r="E19" s="15" t="s">
        <v>5</v>
      </c>
      <c r="F19" s="16" t="s">
        <v>6</v>
      </c>
      <c r="G19" s="16" t="s">
        <v>6</v>
      </c>
      <c r="H19" s="17" t="s">
        <v>6</v>
      </c>
      <c r="I19" s="15" t="s">
        <v>7</v>
      </c>
      <c r="J19" s="15" t="s">
        <v>8</v>
      </c>
    </row>
    <row r="20" spans="2:12" s="18" customFormat="1" ht="33" thickBot="1" x14ac:dyDescent="0.25">
      <c r="B20" s="19" t="s">
        <v>9</v>
      </c>
      <c r="C20" s="20"/>
      <c r="D20" s="20"/>
      <c r="E20" s="21"/>
      <c r="F20" s="22" t="s">
        <v>10</v>
      </c>
      <c r="G20" s="22" t="s">
        <v>11</v>
      </c>
      <c r="H20" s="23" t="s">
        <v>12</v>
      </c>
      <c r="I20" s="21"/>
      <c r="J20" s="21"/>
    </row>
    <row r="21" spans="2:12" s="18" customFormat="1" ht="13.5" thickBot="1" x14ac:dyDescent="0.25">
      <c r="B21" s="24"/>
      <c r="C21" s="25" t="s">
        <v>13</v>
      </c>
      <c r="D21" s="26"/>
      <c r="E21" s="27"/>
      <c r="F21" s="28"/>
      <c r="G21" s="28"/>
      <c r="H21" s="27"/>
      <c r="I21" s="27"/>
      <c r="J21" s="29"/>
    </row>
    <row r="22" spans="2:12" s="119" customFormat="1" x14ac:dyDescent="0.25">
      <c r="B22" s="30"/>
      <c r="C22" s="114"/>
      <c r="D22" s="115"/>
      <c r="E22" s="116"/>
      <c r="F22" s="31"/>
      <c r="G22" s="31"/>
      <c r="H22" s="116"/>
      <c r="I22" s="32"/>
      <c r="J22" s="33"/>
    </row>
    <row r="23" spans="2:12" s="126" customFormat="1" x14ac:dyDescent="0.25">
      <c r="B23" s="34"/>
      <c r="C23" s="121"/>
      <c r="D23" s="35"/>
      <c r="E23" s="123"/>
      <c r="F23" s="36"/>
      <c r="G23" s="36"/>
      <c r="H23" s="123"/>
      <c r="I23" s="37"/>
      <c r="J23" s="38"/>
      <c r="L23" s="39"/>
    </row>
    <row r="24" spans="2:12" x14ac:dyDescent="0.25">
      <c r="B24" s="34"/>
      <c r="C24" s="128"/>
      <c r="D24" s="41"/>
      <c r="E24" s="130"/>
      <c r="F24" s="42"/>
      <c r="G24" s="42"/>
      <c r="H24" s="130"/>
      <c r="I24" s="43"/>
      <c r="J24" s="44"/>
      <c r="L24" s="45"/>
    </row>
    <row r="25" spans="2:12" x14ac:dyDescent="0.25">
      <c r="B25" s="34"/>
      <c r="C25" s="46"/>
      <c r="D25" s="41"/>
      <c r="E25" s="47"/>
      <c r="F25" s="48"/>
      <c r="G25" s="48"/>
      <c r="H25" s="47"/>
      <c r="I25" s="43"/>
      <c r="J25" s="44"/>
      <c r="L25" s="45"/>
    </row>
    <row r="26" spans="2:12" ht="15.75" thickBot="1" x14ac:dyDescent="0.3">
      <c r="B26" s="49"/>
      <c r="C26" s="50"/>
      <c r="D26" s="51"/>
      <c r="E26" s="52"/>
      <c r="F26" s="53"/>
      <c r="G26" s="53"/>
      <c r="H26" s="52"/>
      <c r="I26" s="52"/>
      <c r="J26" s="54"/>
    </row>
    <row r="27" spans="2:12" ht="15.75" thickBot="1" x14ac:dyDescent="0.3">
      <c r="B27" s="55"/>
      <c r="C27" s="56" t="s">
        <v>14</v>
      </c>
      <c r="D27" s="57"/>
      <c r="E27" s="58"/>
      <c r="F27" s="59"/>
      <c r="G27" s="59"/>
      <c r="H27" s="58"/>
      <c r="I27" s="60" t="s">
        <v>15</v>
      </c>
      <c r="J27" s="12">
        <f>SUM(J22:J26)</f>
        <v>0</v>
      </c>
    </row>
    <row r="28" spans="2:12" ht="15.75" thickBot="1" x14ac:dyDescent="0.3">
      <c r="B28" s="55"/>
      <c r="C28" s="50"/>
      <c r="D28" s="61"/>
      <c r="E28" s="62"/>
      <c r="F28" s="63"/>
      <c r="G28" s="63"/>
      <c r="H28" s="62"/>
      <c r="I28" s="62"/>
      <c r="J28" s="64"/>
    </row>
    <row r="29" spans="2:12" ht="15.75" thickBot="1" x14ac:dyDescent="0.3">
      <c r="B29" s="65"/>
      <c r="C29" s="25" t="s">
        <v>16</v>
      </c>
      <c r="D29" s="61"/>
      <c r="E29" s="62"/>
      <c r="F29" s="63"/>
      <c r="G29" s="63"/>
      <c r="H29" s="62"/>
      <c r="I29" s="62"/>
      <c r="J29" s="64"/>
    </row>
    <row r="30" spans="2:12" s="295" customFormat="1" x14ac:dyDescent="0.25">
      <c r="B30" s="66"/>
      <c r="C30" s="67"/>
      <c r="D30" s="68"/>
      <c r="E30" s="69"/>
      <c r="F30" s="70"/>
      <c r="G30" s="70"/>
      <c r="H30" s="69"/>
      <c r="I30" s="69"/>
      <c r="J30" s="71"/>
    </row>
    <row r="31" spans="2:12" s="295" customFormat="1" x14ac:dyDescent="0.25">
      <c r="B31" s="73"/>
      <c r="C31" s="74"/>
      <c r="D31" s="75"/>
      <c r="E31" s="76"/>
      <c r="F31" s="77"/>
      <c r="G31" s="77"/>
      <c r="H31" s="76"/>
      <c r="I31" s="37"/>
      <c r="J31" s="38"/>
    </row>
    <row r="32" spans="2:12" s="295" customFormat="1" x14ac:dyDescent="0.25">
      <c r="B32" s="73"/>
      <c r="C32" s="74"/>
      <c r="D32" s="75"/>
      <c r="E32" s="76"/>
      <c r="F32" s="77"/>
      <c r="G32" s="77"/>
      <c r="H32" s="76"/>
      <c r="I32" s="37"/>
      <c r="J32" s="38"/>
    </row>
    <row r="33" spans="2:12" s="295" customFormat="1" x14ac:dyDescent="0.25">
      <c r="B33" s="73"/>
      <c r="C33" s="74"/>
      <c r="D33" s="75"/>
      <c r="E33" s="76"/>
      <c r="F33" s="77"/>
      <c r="G33" s="77"/>
      <c r="H33" s="76"/>
      <c r="I33" s="76"/>
      <c r="J33" s="38"/>
    </row>
    <row r="34" spans="2:12" s="295" customFormat="1" x14ac:dyDescent="0.25">
      <c r="B34" s="73"/>
      <c r="C34" s="74"/>
      <c r="D34" s="75"/>
      <c r="E34" s="76"/>
      <c r="F34" s="77"/>
      <c r="G34" s="77"/>
      <c r="H34" s="76"/>
      <c r="I34" s="37"/>
      <c r="J34" s="38"/>
    </row>
    <row r="35" spans="2:12" s="295" customFormat="1" x14ac:dyDescent="0.25">
      <c r="B35" s="73"/>
      <c r="C35" s="74"/>
      <c r="D35" s="75"/>
      <c r="E35" s="76"/>
      <c r="F35" s="77"/>
      <c r="G35" s="77"/>
      <c r="H35" s="76"/>
      <c r="I35" s="37"/>
      <c r="J35" s="38"/>
    </row>
    <row r="36" spans="2:12" x14ac:dyDescent="0.25">
      <c r="B36" s="34"/>
      <c r="C36" s="46"/>
      <c r="D36" s="78"/>
      <c r="E36" s="47"/>
      <c r="F36" s="48"/>
      <c r="G36" s="48"/>
      <c r="H36" s="47"/>
      <c r="I36" s="47"/>
      <c r="J36" s="44"/>
    </row>
    <row r="37" spans="2:12" ht="15.75" thickBot="1" x14ac:dyDescent="0.3">
      <c r="B37" s="49"/>
      <c r="C37" s="50"/>
      <c r="D37" s="79"/>
      <c r="E37" s="80"/>
      <c r="F37" s="81"/>
      <c r="G37" s="81"/>
      <c r="H37" s="80"/>
      <c r="I37" s="43"/>
      <c r="J37" s="82"/>
      <c r="L37" s="45"/>
    </row>
    <row r="38" spans="2:12" ht="15.75" thickBot="1" x14ac:dyDescent="0.3">
      <c r="B38" s="55"/>
      <c r="C38" s="56" t="s">
        <v>17</v>
      </c>
      <c r="D38" s="57"/>
      <c r="E38" s="58"/>
      <c r="F38" s="59"/>
      <c r="G38" s="59"/>
      <c r="H38" s="58"/>
      <c r="I38" s="60" t="s">
        <v>15</v>
      </c>
      <c r="J38" s="12">
        <f>SUM(J30:J37)</f>
        <v>0</v>
      </c>
    </row>
    <row r="39" spans="2:12" ht="15.75" thickBot="1" x14ac:dyDescent="0.3">
      <c r="B39" s="55"/>
      <c r="C39" s="50"/>
      <c r="D39" s="61"/>
      <c r="E39" s="62"/>
      <c r="F39" s="63"/>
      <c r="G39" s="63"/>
      <c r="H39" s="62"/>
      <c r="I39" s="62"/>
      <c r="J39" s="64"/>
    </row>
    <row r="40" spans="2:12" ht="15.75" thickBot="1" x14ac:dyDescent="0.3">
      <c r="B40" s="65"/>
      <c r="C40" s="25" t="s">
        <v>18</v>
      </c>
      <c r="D40" s="61"/>
      <c r="E40" s="62"/>
      <c r="F40" s="63"/>
      <c r="G40" s="63"/>
      <c r="H40" s="62"/>
      <c r="I40" s="62"/>
      <c r="J40" s="64"/>
    </row>
    <row r="41" spans="2:12" ht="178.5" x14ac:dyDescent="0.25">
      <c r="B41" s="224" t="str">
        <f>'ANAS 2015'!B3</f>
        <v>SIC.04.02.001.3.a</v>
      </c>
      <c r="C41" s="232" t="str">
        <f>'ANAS 2015'!C3</f>
        <v xml:space="preserve">SEGNALE TRIANGOLARE O OTTAGONALE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LATO/DIAMETRO CM 120
-PER IL PRIMO MESE O FRAZIONE </v>
      </c>
      <c r="D41" s="234" t="str">
        <f>'ANAS 2015'!D3</f>
        <v xml:space="preserve">cad </v>
      </c>
      <c r="E41" s="235">
        <v>5</v>
      </c>
      <c r="F41" s="236">
        <f>'ANAS 2015'!E3</f>
        <v>42.68</v>
      </c>
      <c r="G41" s="236">
        <v>9.0500000000000007</v>
      </c>
      <c r="H41" s="235">
        <f>F41-G41+G41/4</f>
        <v>35.892499999999998</v>
      </c>
      <c r="I41" s="237">
        <f t="shared" ref="I41:I53" si="0">E41/$I$15</f>
        <v>5</v>
      </c>
      <c r="J41" s="238">
        <f t="shared" ref="J41:J53" si="1">I41*H41</f>
        <v>179.46249999999998</v>
      </c>
      <c r="L41" s="45"/>
    </row>
    <row r="42" spans="2:12" ht="216.75" customHeight="1" x14ac:dyDescent="0.25">
      <c r="B42" s="224" t="str">
        <f>'ANAS 2015'!B9</f>
        <v xml:space="preserve">SIC.04.02.010.2.a </v>
      </c>
      <c r="C42" s="232" t="str">
        <f>'ANAS 2015'!C9</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0,26 A 0,90 MQ DI SUPERFICIE 
-PER IL PRIMO MESE O FRAZIONE </v>
      </c>
      <c r="D42" s="239" t="str">
        <f>'ANAS 2015'!D10</f>
        <v>mq</v>
      </c>
      <c r="E42" s="240">
        <f>0.42*4</f>
        <v>1.68</v>
      </c>
      <c r="F42" s="241">
        <f>'ANAS 2015'!E9</f>
        <v>71.98</v>
      </c>
      <c r="G42" s="241">
        <f>'ANAS 2015'!E10</f>
        <v>15.26</v>
      </c>
      <c r="H42" s="240">
        <f>F42-G42+G42/4</f>
        <v>60.535000000000004</v>
      </c>
      <c r="I42" s="242">
        <f t="shared" si="0"/>
        <v>1.68</v>
      </c>
      <c r="J42" s="243">
        <f t="shared" si="1"/>
        <v>101.69880000000001</v>
      </c>
      <c r="L42" s="45"/>
    </row>
    <row r="43" spans="2:12" ht="153" x14ac:dyDescent="0.25">
      <c r="B43" s="225" t="str">
        <f>'ANAS 2015'!B20</f>
        <v xml:space="preserve">SIC.04.04.001 </v>
      </c>
      <c r="C43" s="232" t="str">
        <f>'ANAS 2015'!C20</f>
        <v xml:space="preserve">LAMPEGGIANTE DA CANTIERE A LED 
di colore giallo o rosso, con alimentazione a batterie, emissione luminosa a 360°, fornito e posto in opera.
Sono compresi:
  -l'uso per la durata della fase che prevede il lampeggiante al fine di assicurare un ordinata gestione del cantiere garantendo meglio la sicurezza dei lavoratori;
 - la manutenzione per tutto il periodo della fase di lavoro al fine di garantirne la funzionalità e l'efficienza;
 - l'allontanamento a fine fase di lavoro.
È inoltre compreso quanto altro occorre per l'utilizzo temporaneo del lampeggiante.
Misurate per ogni giorno di uso, per la durata della fase di lavoro, al fine di garantire la sicurezza dei lavoratori </v>
      </c>
      <c r="D43" s="244" t="str">
        <f>'ANAS 2015'!D20</f>
        <v xml:space="preserve">cad </v>
      </c>
      <c r="E43" s="285">
        <f>E41+17+E44+E52</f>
        <v>75</v>
      </c>
      <c r="F43" s="246" t="s">
        <v>20</v>
      </c>
      <c r="G43" s="246" t="s">
        <v>20</v>
      </c>
      <c r="H43" s="245">
        <f>'ANAS 2015'!E20</f>
        <v>0.85</v>
      </c>
      <c r="I43" s="242">
        <f t="shared" si="0"/>
        <v>75</v>
      </c>
      <c r="J43" s="243">
        <f t="shared" si="1"/>
        <v>63.75</v>
      </c>
      <c r="L43" s="45"/>
    </row>
    <row r="44" spans="2:12" ht="178.5" x14ac:dyDescent="0.25">
      <c r="B44" s="224" t="str">
        <f>'ANAS 2015'!B5</f>
        <v xml:space="preserve">SIC.04.02.005.3.a </v>
      </c>
      <c r="C44" s="232" t="str">
        <f>'ANAS 2015'!C5</f>
        <v xml:space="preserve">SEGNALE CIRCOLARE O ROMBOIDALE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DIAMETRO/LATO CM 90 
-PER IL PRIMO MESE O FRAZIONE </v>
      </c>
      <c r="D44" s="239" t="str">
        <f>'ANAS 2015'!D5</f>
        <v xml:space="preserve">cad </v>
      </c>
      <c r="E44" s="240">
        <f>(4*4+5)+31</f>
        <v>52</v>
      </c>
      <c r="F44" s="241">
        <f>'ANAS 2015'!E5</f>
        <v>43.06</v>
      </c>
      <c r="G44" s="241">
        <f>'ANAS 2015'!E6</f>
        <v>9.1300000000000008</v>
      </c>
      <c r="H44" s="240">
        <f>F44-G44+G44/4</f>
        <v>36.212499999999999</v>
      </c>
      <c r="I44" s="242">
        <f t="shared" si="0"/>
        <v>52</v>
      </c>
      <c r="J44" s="243">
        <f t="shared" si="1"/>
        <v>1883.05</v>
      </c>
      <c r="L44" s="45"/>
    </row>
    <row r="45" spans="2:12" ht="216.75" customHeight="1" x14ac:dyDescent="0.25">
      <c r="B45" s="224" t="str">
        <f>'ANAS 2015'!B11</f>
        <v xml:space="preserve">SIC.04.02.010.3.a </v>
      </c>
      <c r="C45" s="232" t="str">
        <f>'ANAS 2015'!C11</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0,91 A 3,00 MQ DI SUPERFICIE 
-PER IL PRIMO MESE O FRAZIONE </v>
      </c>
      <c r="D45" s="239" t="str">
        <f>'ANAS 2015'!D11</f>
        <v>mq</v>
      </c>
      <c r="E45" s="240">
        <f>1.215*17</f>
        <v>20.655000000000001</v>
      </c>
      <c r="F45" s="241">
        <f>'ANAS 2015'!E11</f>
        <v>73.5</v>
      </c>
      <c r="G45" s="241">
        <f>'ANAS 2015'!E12</f>
        <v>15.59</v>
      </c>
      <c r="H45" s="240">
        <f>F45-G45+G45/4</f>
        <v>61.807499999999997</v>
      </c>
      <c r="I45" s="242">
        <f t="shared" si="0"/>
        <v>20.655000000000001</v>
      </c>
      <c r="J45" s="243">
        <f t="shared" si="1"/>
        <v>1276.6339125</v>
      </c>
      <c r="L45" s="45"/>
    </row>
    <row r="46" spans="2:12" ht="204" x14ac:dyDescent="0.25">
      <c r="B46" s="224" t="str">
        <f>'ANAS 2015'!B9</f>
        <v xml:space="preserve">SIC.04.02.010.2.a </v>
      </c>
      <c r="C46" s="232" t="str">
        <f>'ANAS 2015'!C9</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0,26 A 0,90 MQ DI SUPERFICIE 
-PER IL PRIMO MESE O FRAZIONE </v>
      </c>
      <c r="D46" s="239" t="str">
        <f>'ANAS 2015'!D9</f>
        <v>mq</v>
      </c>
      <c r="E46" s="240">
        <f>0.315*13</f>
        <v>4.0949999999999998</v>
      </c>
      <c r="F46" s="241">
        <f>'ANAS 2015'!E9</f>
        <v>71.98</v>
      </c>
      <c r="G46" s="241">
        <f>'ANAS 2015'!E10</f>
        <v>15.26</v>
      </c>
      <c r="H46" s="240">
        <f>F46-G46+G46/4</f>
        <v>60.535000000000004</v>
      </c>
      <c r="I46" s="242">
        <f t="shared" si="0"/>
        <v>4.0949999999999998</v>
      </c>
      <c r="J46" s="243">
        <f t="shared" si="1"/>
        <v>247.89082500000001</v>
      </c>
      <c r="L46" s="45"/>
    </row>
    <row r="47" spans="2:12" ht="204" x14ac:dyDescent="0.25">
      <c r="B47" s="224" t="str">
        <f>'ANAS 2015'!B10</f>
        <v xml:space="preserve">SIC.04.02.010.2.b </v>
      </c>
      <c r="C47" s="232" t="str">
        <f>'ANAS 2015'!C10</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0,26 A 0,90 MQ DI SUPERFICIE 
-PER OGNI MESE IN PIÙ O FRAZIONE </v>
      </c>
      <c r="D47" s="239" t="str">
        <f>'ANAS 2015'!D10</f>
        <v>mq</v>
      </c>
      <c r="E47" s="240">
        <f>0.81*4</f>
        <v>3.24</v>
      </c>
      <c r="F47" s="241">
        <f>'ANAS 2015'!E10</f>
        <v>15.26</v>
      </c>
      <c r="G47" s="241">
        <f>'ANAS 2015'!E11</f>
        <v>73.5</v>
      </c>
      <c r="H47" s="240">
        <f>F47-G47+G47/4</f>
        <v>-39.865000000000002</v>
      </c>
      <c r="I47" s="242">
        <f t="shared" ref="I47" si="2">E47/$I$15</f>
        <v>3.24</v>
      </c>
      <c r="J47" s="243">
        <f t="shared" ref="J47" si="3">I47*H47</f>
        <v>-129.16260000000003</v>
      </c>
      <c r="L47" s="45"/>
    </row>
    <row r="48" spans="2:12" ht="165.75" x14ac:dyDescent="0.25">
      <c r="B48" s="224" t="str">
        <f>'ANAS 2015'!B18</f>
        <v xml:space="preserve">SIC.04.03.005 </v>
      </c>
      <c r="C48" s="232" t="str">
        <f>'ANAS 2015'!C18</f>
        <v xml:space="preserve">DELINEATORE 
flessibile in gomma bifacciale, con 6 inserti di rifrangenza di classe II (in osservanza del Regolamento di attuazione del Codice della strada, fig. II 392), utilizzati per delineare zone di lavoro di lunga durata, deviazioni, incanalamenti e separazioni dei sensi di marcia.
Sono compresi:
 - allestimento in opera e successiva rimozione di ogni delineatore con utilizzo di idoneo collante;
 - il riposizionamenti a seguito di spostamenti provocati da mezzi in marcia;
 - la sostituzione in caso di eventuali perdite e/o danneggiamenti;
 - la manutenzione per tutto il periodo di durata della fase di riferimento;
 - l'accatastamento e l'allontanamento a fine fase di lavoro.
Misurato cadauno per giorno, posto in opera per la durata della fase di lavoro, al fine di garantire la sicurezza dei lavoratori </v>
      </c>
      <c r="D48" s="239" t="str">
        <f>'ANAS 2015'!D18</f>
        <v xml:space="preserve">cad </v>
      </c>
      <c r="E48" s="281">
        <f>CEILING((108+36+60+120+96+60+36+108+36+120+120+36+40*3+(36+48+120)*2+2000*2+(60+36+48+60+36)*2+40*2+36*2+108)/12,1)</f>
        <v>517</v>
      </c>
      <c r="F48" s="290" t="s">
        <v>20</v>
      </c>
      <c r="G48" s="246" t="s">
        <v>20</v>
      </c>
      <c r="H48" s="240">
        <f>'ANAS 2015'!E18</f>
        <v>0.4</v>
      </c>
      <c r="I48" s="242">
        <f t="shared" si="0"/>
        <v>517</v>
      </c>
      <c r="J48" s="243">
        <f t="shared" si="1"/>
        <v>206.8</v>
      </c>
      <c r="L48" s="45"/>
    </row>
    <row r="49" spans="2:12" ht="153" x14ac:dyDescent="0.25">
      <c r="B49" s="225" t="str">
        <f>'ANAS 2015'!B19</f>
        <v xml:space="preserve">SIC.04.03.015 </v>
      </c>
      <c r="C49" s="232" t="str">
        <f>'ANAS 2015'!C19</f>
        <v>SACCHETTI DI ZAVORRA 
per cartelli stradali, forniti e posti in opera.
Sono compresi:
 - l'uso per la durata della fase che prevede il sacchetto di zavorra al fine di assicurare un ordinata gestione del cantiere garantendo meglio la sicurezza dei lavoratori;
 - la manutenzione per tutto il periodo della fase di lavoro al fine di garantirne la funzionalità e l'efficienza;
 - l'accatastamento e l'allontanamento a fine fase di lavoro.
Dimensioni standard: cm 60 x 40, capienza Kg. 25,00.
È inoltre compreso quanto altro occorre per l'utilizzo temporaneo dei sacchetti.
Misurati per ogni giorno di uso, per la durata della fase di lavoro al fine di garantire la sicurezza dei lavoratori.</v>
      </c>
      <c r="D49" s="239" t="str">
        <f>'ANAS 2015'!D19</f>
        <v xml:space="preserve">cad </v>
      </c>
      <c r="E49" s="281">
        <f>1*E41+2*17+1*E44+2*E52+4</f>
        <v>97</v>
      </c>
      <c r="F49" s="290" t="s">
        <v>20</v>
      </c>
      <c r="G49" s="246" t="s">
        <v>20</v>
      </c>
      <c r="H49" s="240">
        <f>'ANAS 2015'!E19</f>
        <v>0.25</v>
      </c>
      <c r="I49" s="242">
        <f t="shared" si="0"/>
        <v>97</v>
      </c>
      <c r="J49" s="243">
        <f t="shared" si="1"/>
        <v>24.25</v>
      </c>
      <c r="L49" s="45"/>
    </row>
    <row r="50" spans="2:12" ht="25.5" x14ac:dyDescent="0.25">
      <c r="B50" s="224" t="str">
        <f>'ANALISI DI MERCATO'!B5</f>
        <v>BSIC-AM003</v>
      </c>
      <c r="C50" s="232" t="str">
        <f>'ANALISI DI MERCATO'!C5</f>
        <v>Pannello 90x90 fondo nero - 8 fari a led diam. 200 certificato, compreso di Cavalletto verticale e batterie (durata 8 ore). Compenso giornaliero.</v>
      </c>
      <c r="D50" s="239" t="str">
        <f>'ANALISI DI MERCATO'!D5</f>
        <v>giorno</v>
      </c>
      <c r="E50" s="281">
        <v>10</v>
      </c>
      <c r="F50" s="246" t="s">
        <v>20</v>
      </c>
      <c r="G50" s="246" t="s">
        <v>20</v>
      </c>
      <c r="H50" s="240">
        <f>'ANALISI DI MERCATO'!H5</f>
        <v>37.774421333333336</v>
      </c>
      <c r="I50" s="242">
        <f t="shared" si="0"/>
        <v>10</v>
      </c>
      <c r="J50" s="243">
        <f t="shared" si="1"/>
        <v>377.74421333333339</v>
      </c>
      <c r="L50" s="45"/>
    </row>
    <row r="51" spans="2:12" ht="84.75" customHeight="1" x14ac:dyDescent="0.25">
      <c r="B51" s="224" t="str">
        <f>'ANALISI DI MERCATO'!B3</f>
        <v>BSIC-AM001</v>
      </c>
      <c r="C51" s="232" t="str">
        <f>'ANALISI DI MERCATO'!C3</f>
        <v>Carrello, raffigurante alcune figure del Codice della Strada, costituito da: rimorchio stradale (portata 750 kg) con apposito telaio fisso e basculante per il fissaggio della segnaletica, segnaletica costituita da pannello inferiore fissato in posizione verticale e pannello superiore fissato al telaio basculante , centralina elettronica per il controllo della segnaletica luminosa a 12 e a 24 V C.C..Compenso giornaliero, comprensivo del mantenimento in esercizio.</v>
      </c>
      <c r="D51" s="239" t="str">
        <f>'ANALISI DI MERCATO'!D3</f>
        <v>giorno</v>
      </c>
      <c r="E51" s="240">
        <v>0</v>
      </c>
      <c r="F51" s="246" t="s">
        <v>20</v>
      </c>
      <c r="G51" s="246" t="s">
        <v>20</v>
      </c>
      <c r="H51" s="240">
        <f>'ANALISI DI MERCATO'!H3</f>
        <v>46.830839999999995</v>
      </c>
      <c r="I51" s="242">
        <f t="shared" si="0"/>
        <v>0</v>
      </c>
      <c r="J51" s="243">
        <f t="shared" si="1"/>
        <v>0</v>
      </c>
      <c r="L51" s="45"/>
    </row>
    <row r="52" spans="2:12" ht="111.75" customHeight="1" x14ac:dyDescent="0.25">
      <c r="B52" s="247" t="str">
        <f>' CPT 2012 agg.2014'!B3</f>
        <v>S.1.01.1.9.c</v>
      </c>
      <c r="C52" s="233" t="str">
        <f>' CPT 2012 agg.2014'!C3</f>
        <v>Delimitazione provvisoria di zone di lavoro realizzata mediante transenne modulari costituite da struttura principale in tubolare di ferro, diametro 33 mm, e barre verticali in tondino, diametro 8 mm, entrambe zincate a caldo, dotate di ganci e attacchi per il collegamento continuo degli elementi senza vincoli di orientamento. Nolo per ogni mese o frazione.
Modulo di altezza pari a 1110 mm e lunghezza pari a 2000 mm con pannello a strisce alternate oblique bianche e rosse, rifrangenti in classe i.</v>
      </c>
      <c r="D52" s="239" t="str">
        <f>' CPT 2012 agg.2014'!D3</f>
        <v xml:space="preserve">cad </v>
      </c>
      <c r="E52" s="240">
        <v>1</v>
      </c>
      <c r="F52" s="241">
        <f>' CPT 2012 agg.2014'!E3</f>
        <v>2.16</v>
      </c>
      <c r="G52" s="241" t="s">
        <v>20</v>
      </c>
      <c r="H52" s="240">
        <f>F52/4</f>
        <v>0.54</v>
      </c>
      <c r="I52" s="242">
        <f t="shared" si="0"/>
        <v>1</v>
      </c>
      <c r="J52" s="243">
        <f t="shared" si="1"/>
        <v>0.54</v>
      </c>
      <c r="L52" s="45"/>
    </row>
    <row r="53" spans="2:12" ht="90" thickBot="1" x14ac:dyDescent="0.3">
      <c r="B53" s="247" t="str">
        <f>' CPT 2012 agg.2014'!B4</f>
        <v>S.1.01.1.9.e</v>
      </c>
      <c r="C53" s="233" t="str">
        <f>' CPT 2012 agg.2014'!C4</f>
        <v>Delimitazione provvisoria di zone di lavoro realizzata mediante transenne modulari costituite da struttura principale in tubolare di ferro, diametro 33 mm, e barre verticali in tondino, diametro 8 mm, entrambe zincate a caldo, dotate di ganci e attacchi per il collegamento continuo degli elementi senza vincoli di orientamento. Montaggio e smontaggio, per ogni modulo.
Modulo di altezza pari a 1110 mm e lunghezza pari a 2000 mm con pannello a strisce alternate oblique bianche e rosse, rifrangenti in classe i.</v>
      </c>
      <c r="D53" s="239" t="str">
        <f>' CPT 2012 agg.2014'!D4</f>
        <v xml:space="preserve">cad </v>
      </c>
      <c r="E53" s="240">
        <v>1</v>
      </c>
      <c r="F53" s="241" t="s">
        <v>20</v>
      </c>
      <c r="G53" s="241" t="s">
        <v>20</v>
      </c>
      <c r="H53" s="240">
        <f>' CPT 2012 agg.2014'!E4</f>
        <v>2.38</v>
      </c>
      <c r="I53" s="242">
        <f t="shared" si="0"/>
        <v>1</v>
      </c>
      <c r="J53" s="243">
        <f t="shared" si="1"/>
        <v>2.38</v>
      </c>
      <c r="L53" s="45"/>
    </row>
    <row r="54" spans="2:12" ht="15.75" thickBot="1" x14ac:dyDescent="0.3">
      <c r="B54" s="55"/>
      <c r="C54" s="56" t="s">
        <v>22</v>
      </c>
      <c r="D54" s="57"/>
      <c r="E54" s="58"/>
      <c r="F54" s="59"/>
      <c r="G54" s="59"/>
      <c r="H54" s="58"/>
      <c r="I54" s="60" t="s">
        <v>15</v>
      </c>
      <c r="J54" s="12">
        <f>SUM(J41:J53)</f>
        <v>4235.0376508333338</v>
      </c>
    </row>
    <row r="55" spans="2:12" ht="15.75" thickBot="1" x14ac:dyDescent="0.3">
      <c r="C55" s="87"/>
      <c r="D55" s="88"/>
      <c r="E55" s="89"/>
      <c r="F55" s="89"/>
      <c r="G55" s="89"/>
      <c r="H55" s="89"/>
      <c r="I55" s="90"/>
      <c r="J55" s="90"/>
    </row>
    <row r="56" spans="2:12" ht="15.75" thickBot="1" x14ac:dyDescent="0.3">
      <c r="C56" s="91"/>
      <c r="D56" s="91"/>
      <c r="E56" s="91"/>
      <c r="F56" s="91"/>
      <c r="G56" s="91"/>
      <c r="H56" s="91" t="s">
        <v>23</v>
      </c>
      <c r="I56" s="92" t="s">
        <v>24</v>
      </c>
      <c r="J56" s="12">
        <f>J54+J38+J27</f>
        <v>4235.0376508333338</v>
      </c>
      <c r="L56" s="45"/>
    </row>
    <row r="58" spans="2:12" x14ac:dyDescent="0.25">
      <c r="B58" s="155" t="s">
        <v>25</v>
      </c>
      <c r="C58" s="156"/>
      <c r="D58" s="157"/>
      <c r="E58" s="1"/>
      <c r="F58" s="1"/>
      <c r="G58" s="1"/>
      <c r="H58" s="1"/>
      <c r="I58" s="1"/>
      <c r="J58" s="1"/>
    </row>
    <row r="59" spans="2:12" ht="15" customHeight="1" x14ac:dyDescent="0.25">
      <c r="B59" s="158" t="s">
        <v>26</v>
      </c>
      <c r="C59" s="375" t="s">
        <v>268</v>
      </c>
      <c r="D59" s="375"/>
      <c r="E59" s="375"/>
      <c r="F59" s="375"/>
      <c r="G59" s="375"/>
      <c r="H59" s="375"/>
      <c r="I59" s="375"/>
      <c r="J59" s="375"/>
    </row>
    <row r="60" spans="2:12" x14ac:dyDescent="0.25">
      <c r="B60" s="158" t="s">
        <v>27</v>
      </c>
      <c r="C60" s="375" t="s">
        <v>269</v>
      </c>
      <c r="D60" s="375"/>
      <c r="E60" s="375"/>
      <c r="F60" s="375"/>
      <c r="G60" s="375"/>
      <c r="H60" s="375"/>
      <c r="I60" s="375"/>
      <c r="J60" s="375"/>
    </row>
    <row r="61" spans="2:12" ht="30" customHeight="1" x14ac:dyDescent="0.25">
      <c r="B61" s="158" t="s">
        <v>28</v>
      </c>
      <c r="C61" s="375" t="s">
        <v>160</v>
      </c>
      <c r="D61" s="375"/>
      <c r="E61" s="375"/>
      <c r="F61" s="375"/>
      <c r="G61" s="375"/>
      <c r="H61" s="375"/>
      <c r="I61" s="375"/>
      <c r="J61" s="375"/>
    </row>
    <row r="62" spans="2:12" x14ac:dyDescent="0.25">
      <c r="C62" s="93"/>
    </row>
  </sheetData>
  <mergeCells count="5">
    <mergeCell ref="B2:B3"/>
    <mergeCell ref="C2:F13"/>
    <mergeCell ref="C59:J59"/>
    <mergeCell ref="C60:J60"/>
    <mergeCell ref="C61:J61"/>
  </mergeCells>
  <pageMargins left="0.7" right="0.7" top="0.75" bottom="0.75" header="0.3" footer="0.3"/>
  <pageSetup paperSize="9" scale="52" orientation="portrait" r:id="rId1"/>
  <colBreaks count="1" manualBreakCount="1">
    <brk id="11" max="1048575"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79998168889431442"/>
  </sheetPr>
  <dimension ref="A1:AF56"/>
  <sheetViews>
    <sheetView workbookViewId="0">
      <selection activeCell="AB21" sqref="AB21:AF21"/>
    </sheetView>
  </sheetViews>
  <sheetFormatPr defaultRowHeight="15" x14ac:dyDescent="0.25"/>
  <cols>
    <col min="1" max="28" width="2.7109375" style="172" customWidth="1"/>
    <col min="29" max="31" width="3" style="172" customWidth="1"/>
    <col min="32" max="32" width="2.85546875" style="172" customWidth="1"/>
    <col min="33" max="256" width="9.140625" style="172"/>
    <col min="257" max="284" width="2.7109375" style="172" customWidth="1"/>
    <col min="285" max="287" width="3" style="172" customWidth="1"/>
    <col min="288" max="288" width="2.85546875" style="172" customWidth="1"/>
    <col min="289" max="512" width="9.140625" style="172"/>
    <col min="513" max="540" width="2.7109375" style="172" customWidth="1"/>
    <col min="541" max="543" width="3" style="172" customWidth="1"/>
    <col min="544" max="544" width="2.85546875" style="172" customWidth="1"/>
    <col min="545" max="768" width="9.140625" style="172"/>
    <col min="769" max="796" width="2.7109375" style="172" customWidth="1"/>
    <col min="797" max="799" width="3" style="172" customWidth="1"/>
    <col min="800" max="800" width="2.85546875" style="172" customWidth="1"/>
    <col min="801" max="1024" width="9.140625" style="172"/>
    <col min="1025" max="1052" width="2.7109375" style="172" customWidth="1"/>
    <col min="1053" max="1055" width="3" style="172" customWidth="1"/>
    <col min="1056" max="1056" width="2.85546875" style="172" customWidth="1"/>
    <col min="1057" max="1280" width="9.140625" style="172"/>
    <col min="1281" max="1308" width="2.7109375" style="172" customWidth="1"/>
    <col min="1309" max="1311" width="3" style="172" customWidth="1"/>
    <col min="1312" max="1312" width="2.85546875" style="172" customWidth="1"/>
    <col min="1313" max="1536" width="9.140625" style="172"/>
    <col min="1537" max="1564" width="2.7109375" style="172" customWidth="1"/>
    <col min="1565" max="1567" width="3" style="172" customWidth="1"/>
    <col min="1568" max="1568" width="2.85546875" style="172" customWidth="1"/>
    <col min="1569" max="1792" width="9.140625" style="172"/>
    <col min="1793" max="1820" width="2.7109375" style="172" customWidth="1"/>
    <col min="1821" max="1823" width="3" style="172" customWidth="1"/>
    <col min="1824" max="1824" width="2.85546875" style="172" customWidth="1"/>
    <col min="1825" max="2048" width="9.140625" style="172"/>
    <col min="2049" max="2076" width="2.7109375" style="172" customWidth="1"/>
    <col min="2077" max="2079" width="3" style="172" customWidth="1"/>
    <col min="2080" max="2080" width="2.85546875" style="172" customWidth="1"/>
    <col min="2081" max="2304" width="9.140625" style="172"/>
    <col min="2305" max="2332" width="2.7109375" style="172" customWidth="1"/>
    <col min="2333" max="2335" width="3" style="172" customWidth="1"/>
    <col min="2336" max="2336" width="2.85546875" style="172" customWidth="1"/>
    <col min="2337" max="2560" width="9.140625" style="172"/>
    <col min="2561" max="2588" width="2.7109375" style="172" customWidth="1"/>
    <col min="2589" max="2591" width="3" style="172" customWidth="1"/>
    <col min="2592" max="2592" width="2.85546875" style="172" customWidth="1"/>
    <col min="2593" max="2816" width="9.140625" style="172"/>
    <col min="2817" max="2844" width="2.7109375" style="172" customWidth="1"/>
    <col min="2845" max="2847" width="3" style="172" customWidth="1"/>
    <col min="2848" max="2848" width="2.85546875" style="172" customWidth="1"/>
    <col min="2849" max="3072" width="9.140625" style="172"/>
    <col min="3073" max="3100" width="2.7109375" style="172" customWidth="1"/>
    <col min="3101" max="3103" width="3" style="172" customWidth="1"/>
    <col min="3104" max="3104" width="2.85546875" style="172" customWidth="1"/>
    <col min="3105" max="3328" width="9.140625" style="172"/>
    <col min="3329" max="3356" width="2.7109375" style="172" customWidth="1"/>
    <col min="3357" max="3359" width="3" style="172" customWidth="1"/>
    <col min="3360" max="3360" width="2.85546875" style="172" customWidth="1"/>
    <col min="3361" max="3584" width="9.140625" style="172"/>
    <col min="3585" max="3612" width="2.7109375" style="172" customWidth="1"/>
    <col min="3613" max="3615" width="3" style="172" customWidth="1"/>
    <col min="3616" max="3616" width="2.85546875" style="172" customWidth="1"/>
    <col min="3617" max="3840" width="9.140625" style="172"/>
    <col min="3841" max="3868" width="2.7109375" style="172" customWidth="1"/>
    <col min="3869" max="3871" width="3" style="172" customWidth="1"/>
    <col min="3872" max="3872" width="2.85546875" style="172" customWidth="1"/>
    <col min="3873" max="4096" width="9.140625" style="172"/>
    <col min="4097" max="4124" width="2.7109375" style="172" customWidth="1"/>
    <col min="4125" max="4127" width="3" style="172" customWidth="1"/>
    <col min="4128" max="4128" width="2.85546875" style="172" customWidth="1"/>
    <col min="4129" max="4352" width="9.140625" style="172"/>
    <col min="4353" max="4380" width="2.7109375" style="172" customWidth="1"/>
    <col min="4381" max="4383" width="3" style="172" customWidth="1"/>
    <col min="4384" max="4384" width="2.85546875" style="172" customWidth="1"/>
    <col min="4385" max="4608" width="9.140625" style="172"/>
    <col min="4609" max="4636" width="2.7109375" style="172" customWidth="1"/>
    <col min="4637" max="4639" width="3" style="172" customWidth="1"/>
    <col min="4640" max="4640" width="2.85546875" style="172" customWidth="1"/>
    <col min="4641" max="4864" width="9.140625" style="172"/>
    <col min="4865" max="4892" width="2.7109375" style="172" customWidth="1"/>
    <col min="4893" max="4895" width="3" style="172" customWidth="1"/>
    <col min="4896" max="4896" width="2.85546875" style="172" customWidth="1"/>
    <col min="4897" max="5120" width="9.140625" style="172"/>
    <col min="5121" max="5148" width="2.7109375" style="172" customWidth="1"/>
    <col min="5149" max="5151" width="3" style="172" customWidth="1"/>
    <col min="5152" max="5152" width="2.85546875" style="172" customWidth="1"/>
    <col min="5153" max="5376" width="9.140625" style="172"/>
    <col min="5377" max="5404" width="2.7109375" style="172" customWidth="1"/>
    <col min="5405" max="5407" width="3" style="172" customWidth="1"/>
    <col min="5408" max="5408" width="2.85546875" style="172" customWidth="1"/>
    <col min="5409" max="5632" width="9.140625" style="172"/>
    <col min="5633" max="5660" width="2.7109375" style="172" customWidth="1"/>
    <col min="5661" max="5663" width="3" style="172" customWidth="1"/>
    <col min="5664" max="5664" width="2.85546875" style="172" customWidth="1"/>
    <col min="5665" max="5888" width="9.140625" style="172"/>
    <col min="5889" max="5916" width="2.7109375" style="172" customWidth="1"/>
    <col min="5917" max="5919" width="3" style="172" customWidth="1"/>
    <col min="5920" max="5920" width="2.85546875" style="172" customWidth="1"/>
    <col min="5921" max="6144" width="9.140625" style="172"/>
    <col min="6145" max="6172" width="2.7109375" style="172" customWidth="1"/>
    <col min="6173" max="6175" width="3" style="172" customWidth="1"/>
    <col min="6176" max="6176" width="2.85546875" style="172" customWidth="1"/>
    <col min="6177" max="6400" width="9.140625" style="172"/>
    <col min="6401" max="6428" width="2.7109375" style="172" customWidth="1"/>
    <col min="6429" max="6431" width="3" style="172" customWidth="1"/>
    <col min="6432" max="6432" width="2.85546875" style="172" customWidth="1"/>
    <col min="6433" max="6656" width="9.140625" style="172"/>
    <col min="6657" max="6684" width="2.7109375" style="172" customWidth="1"/>
    <col min="6685" max="6687" width="3" style="172" customWidth="1"/>
    <col min="6688" max="6688" width="2.85546875" style="172" customWidth="1"/>
    <col min="6689" max="6912" width="9.140625" style="172"/>
    <col min="6913" max="6940" width="2.7109375" style="172" customWidth="1"/>
    <col min="6941" max="6943" width="3" style="172" customWidth="1"/>
    <col min="6944" max="6944" width="2.85546875" style="172" customWidth="1"/>
    <col min="6945" max="7168" width="9.140625" style="172"/>
    <col min="7169" max="7196" width="2.7109375" style="172" customWidth="1"/>
    <col min="7197" max="7199" width="3" style="172" customWidth="1"/>
    <col min="7200" max="7200" width="2.85546875" style="172" customWidth="1"/>
    <col min="7201" max="7424" width="9.140625" style="172"/>
    <col min="7425" max="7452" width="2.7109375" style="172" customWidth="1"/>
    <col min="7453" max="7455" width="3" style="172" customWidth="1"/>
    <col min="7456" max="7456" width="2.85546875" style="172" customWidth="1"/>
    <col min="7457" max="7680" width="9.140625" style="172"/>
    <col min="7681" max="7708" width="2.7109375" style="172" customWidth="1"/>
    <col min="7709" max="7711" width="3" style="172" customWidth="1"/>
    <col min="7712" max="7712" width="2.85546875" style="172" customWidth="1"/>
    <col min="7713" max="7936" width="9.140625" style="172"/>
    <col min="7937" max="7964" width="2.7109375" style="172" customWidth="1"/>
    <col min="7965" max="7967" width="3" style="172" customWidth="1"/>
    <col min="7968" max="7968" width="2.85546875" style="172" customWidth="1"/>
    <col min="7969" max="8192" width="9.140625" style="172"/>
    <col min="8193" max="8220" width="2.7109375" style="172" customWidth="1"/>
    <col min="8221" max="8223" width="3" style="172" customWidth="1"/>
    <col min="8224" max="8224" width="2.85546875" style="172" customWidth="1"/>
    <col min="8225" max="8448" width="9.140625" style="172"/>
    <col min="8449" max="8476" width="2.7109375" style="172" customWidth="1"/>
    <col min="8477" max="8479" width="3" style="172" customWidth="1"/>
    <col min="8480" max="8480" width="2.85546875" style="172" customWidth="1"/>
    <col min="8481" max="8704" width="9.140625" style="172"/>
    <col min="8705" max="8732" width="2.7109375" style="172" customWidth="1"/>
    <col min="8733" max="8735" width="3" style="172" customWidth="1"/>
    <col min="8736" max="8736" width="2.85546875" style="172" customWidth="1"/>
    <col min="8737" max="8960" width="9.140625" style="172"/>
    <col min="8961" max="8988" width="2.7109375" style="172" customWidth="1"/>
    <col min="8989" max="8991" width="3" style="172" customWidth="1"/>
    <col min="8992" max="8992" width="2.85546875" style="172" customWidth="1"/>
    <col min="8993" max="9216" width="9.140625" style="172"/>
    <col min="9217" max="9244" width="2.7109375" style="172" customWidth="1"/>
    <col min="9245" max="9247" width="3" style="172" customWidth="1"/>
    <col min="9248" max="9248" width="2.85546875" style="172" customWidth="1"/>
    <col min="9249" max="9472" width="9.140625" style="172"/>
    <col min="9473" max="9500" width="2.7109375" style="172" customWidth="1"/>
    <col min="9501" max="9503" width="3" style="172" customWidth="1"/>
    <col min="9504" max="9504" width="2.85546875" style="172" customWidth="1"/>
    <col min="9505" max="9728" width="9.140625" style="172"/>
    <col min="9729" max="9756" width="2.7109375" style="172" customWidth="1"/>
    <col min="9757" max="9759" width="3" style="172" customWidth="1"/>
    <col min="9760" max="9760" width="2.85546875" style="172" customWidth="1"/>
    <col min="9761" max="9984" width="9.140625" style="172"/>
    <col min="9985" max="10012" width="2.7109375" style="172" customWidth="1"/>
    <col min="10013" max="10015" width="3" style="172" customWidth="1"/>
    <col min="10016" max="10016" width="2.85546875" style="172" customWidth="1"/>
    <col min="10017" max="10240" width="9.140625" style="172"/>
    <col min="10241" max="10268" width="2.7109375" style="172" customWidth="1"/>
    <col min="10269" max="10271" width="3" style="172" customWidth="1"/>
    <col min="10272" max="10272" width="2.85546875" style="172" customWidth="1"/>
    <col min="10273" max="10496" width="9.140625" style="172"/>
    <col min="10497" max="10524" width="2.7109375" style="172" customWidth="1"/>
    <col min="10525" max="10527" width="3" style="172" customWidth="1"/>
    <col min="10528" max="10528" width="2.85546875" style="172" customWidth="1"/>
    <col min="10529" max="10752" width="9.140625" style="172"/>
    <col min="10753" max="10780" width="2.7109375" style="172" customWidth="1"/>
    <col min="10781" max="10783" width="3" style="172" customWidth="1"/>
    <col min="10784" max="10784" width="2.85546875" style="172" customWidth="1"/>
    <col min="10785" max="11008" width="9.140625" style="172"/>
    <col min="11009" max="11036" width="2.7109375" style="172" customWidth="1"/>
    <col min="11037" max="11039" width="3" style="172" customWidth="1"/>
    <col min="11040" max="11040" width="2.85546875" style="172" customWidth="1"/>
    <col min="11041" max="11264" width="9.140625" style="172"/>
    <col min="11265" max="11292" width="2.7109375" style="172" customWidth="1"/>
    <col min="11293" max="11295" width="3" style="172" customWidth="1"/>
    <col min="11296" max="11296" width="2.85546875" style="172" customWidth="1"/>
    <col min="11297" max="11520" width="9.140625" style="172"/>
    <col min="11521" max="11548" width="2.7109375" style="172" customWidth="1"/>
    <col min="11549" max="11551" width="3" style="172" customWidth="1"/>
    <col min="11552" max="11552" width="2.85546875" style="172" customWidth="1"/>
    <col min="11553" max="11776" width="9.140625" style="172"/>
    <col min="11777" max="11804" width="2.7109375" style="172" customWidth="1"/>
    <col min="11805" max="11807" width="3" style="172" customWidth="1"/>
    <col min="11808" max="11808" width="2.85546875" style="172" customWidth="1"/>
    <col min="11809" max="12032" width="9.140625" style="172"/>
    <col min="12033" max="12060" width="2.7109375" style="172" customWidth="1"/>
    <col min="12061" max="12063" width="3" style="172" customWidth="1"/>
    <col min="12064" max="12064" width="2.85546875" style="172" customWidth="1"/>
    <col min="12065" max="12288" width="9.140625" style="172"/>
    <col min="12289" max="12316" width="2.7109375" style="172" customWidth="1"/>
    <col min="12317" max="12319" width="3" style="172" customWidth="1"/>
    <col min="12320" max="12320" width="2.85546875" style="172" customWidth="1"/>
    <col min="12321" max="12544" width="9.140625" style="172"/>
    <col min="12545" max="12572" width="2.7109375" style="172" customWidth="1"/>
    <col min="12573" max="12575" width="3" style="172" customWidth="1"/>
    <col min="12576" max="12576" width="2.85546875" style="172" customWidth="1"/>
    <col min="12577" max="12800" width="9.140625" style="172"/>
    <col min="12801" max="12828" width="2.7109375" style="172" customWidth="1"/>
    <col min="12829" max="12831" width="3" style="172" customWidth="1"/>
    <col min="12832" max="12832" width="2.85546875" style="172" customWidth="1"/>
    <col min="12833" max="13056" width="9.140625" style="172"/>
    <col min="13057" max="13084" width="2.7109375" style="172" customWidth="1"/>
    <col min="13085" max="13087" width="3" style="172" customWidth="1"/>
    <col min="13088" max="13088" width="2.85546875" style="172" customWidth="1"/>
    <col min="13089" max="13312" width="9.140625" style="172"/>
    <col min="13313" max="13340" width="2.7109375" style="172" customWidth="1"/>
    <col min="13341" max="13343" width="3" style="172" customWidth="1"/>
    <col min="13344" max="13344" width="2.85546875" style="172" customWidth="1"/>
    <col min="13345" max="13568" width="9.140625" style="172"/>
    <col min="13569" max="13596" width="2.7109375" style="172" customWidth="1"/>
    <col min="13597" max="13599" width="3" style="172" customWidth="1"/>
    <col min="13600" max="13600" width="2.85546875" style="172" customWidth="1"/>
    <col min="13601" max="13824" width="9.140625" style="172"/>
    <col min="13825" max="13852" width="2.7109375" style="172" customWidth="1"/>
    <col min="13853" max="13855" width="3" style="172" customWidth="1"/>
    <col min="13856" max="13856" width="2.85546875" style="172" customWidth="1"/>
    <col min="13857" max="14080" width="9.140625" style="172"/>
    <col min="14081" max="14108" width="2.7109375" style="172" customWidth="1"/>
    <col min="14109" max="14111" width="3" style="172" customWidth="1"/>
    <col min="14112" max="14112" width="2.85546875" style="172" customWidth="1"/>
    <col min="14113" max="14336" width="9.140625" style="172"/>
    <col min="14337" max="14364" width="2.7109375" style="172" customWidth="1"/>
    <col min="14365" max="14367" width="3" style="172" customWidth="1"/>
    <col min="14368" max="14368" width="2.85546875" style="172" customWidth="1"/>
    <col min="14369" max="14592" width="9.140625" style="172"/>
    <col min="14593" max="14620" width="2.7109375" style="172" customWidth="1"/>
    <col min="14621" max="14623" width="3" style="172" customWidth="1"/>
    <col min="14624" max="14624" width="2.85546875" style="172" customWidth="1"/>
    <col min="14625" max="14848" width="9.140625" style="172"/>
    <col min="14849" max="14876" width="2.7109375" style="172" customWidth="1"/>
    <col min="14877" max="14879" width="3" style="172" customWidth="1"/>
    <col min="14880" max="14880" width="2.85546875" style="172" customWidth="1"/>
    <col min="14881" max="15104" width="9.140625" style="172"/>
    <col min="15105" max="15132" width="2.7109375" style="172" customWidth="1"/>
    <col min="15133" max="15135" width="3" style="172" customWidth="1"/>
    <col min="15136" max="15136" width="2.85546875" style="172" customWidth="1"/>
    <col min="15137" max="15360" width="9.140625" style="172"/>
    <col min="15361" max="15388" width="2.7109375" style="172" customWidth="1"/>
    <col min="15389" max="15391" width="3" style="172" customWidth="1"/>
    <col min="15392" max="15392" width="2.85546875" style="172" customWidth="1"/>
    <col min="15393" max="15616" width="9.140625" style="172"/>
    <col min="15617" max="15644" width="2.7109375" style="172" customWidth="1"/>
    <col min="15645" max="15647" width="3" style="172" customWidth="1"/>
    <col min="15648" max="15648" width="2.85546875" style="172" customWidth="1"/>
    <col min="15649" max="15872" width="9.140625" style="172"/>
    <col min="15873" max="15900" width="2.7109375" style="172" customWidth="1"/>
    <col min="15901" max="15903" width="3" style="172" customWidth="1"/>
    <col min="15904" max="15904" width="2.85546875" style="172" customWidth="1"/>
    <col min="15905" max="16128" width="9.140625" style="172"/>
    <col min="16129" max="16156" width="2.7109375" style="172" customWidth="1"/>
    <col min="16157" max="16159" width="3" style="172" customWidth="1"/>
    <col min="16160" max="16160" width="2.85546875" style="172" customWidth="1"/>
    <col min="16161" max="16384" width="9.140625" style="172"/>
  </cols>
  <sheetData>
    <row r="1" spans="1:32" x14ac:dyDescent="0.25">
      <c r="A1" s="351" t="s">
        <v>43</v>
      </c>
      <c r="B1" s="351"/>
      <c r="C1" s="351"/>
      <c r="D1" s="351"/>
      <c r="E1" s="351"/>
      <c r="F1" s="351"/>
      <c r="G1" s="351"/>
      <c r="H1" s="351"/>
      <c r="I1" s="351"/>
      <c r="J1" s="351"/>
      <c r="K1" s="351"/>
      <c r="L1" s="351"/>
      <c r="M1" s="351"/>
      <c r="N1" s="351"/>
      <c r="O1" s="351"/>
      <c r="P1" s="351"/>
      <c r="Q1" s="351"/>
      <c r="R1" s="351"/>
      <c r="S1" s="351"/>
      <c r="T1" s="351"/>
      <c r="U1" s="351"/>
      <c r="V1" s="351"/>
      <c r="W1" s="351"/>
      <c r="X1" s="351"/>
      <c r="Y1" s="351"/>
      <c r="Z1" s="351"/>
      <c r="AA1" s="351"/>
      <c r="AB1" s="351"/>
      <c r="AC1" s="351"/>
      <c r="AD1" s="351"/>
      <c r="AE1" s="351"/>
      <c r="AF1" s="351"/>
    </row>
    <row r="2" spans="1:32" x14ac:dyDescent="0.25">
      <c r="A2" s="173"/>
      <c r="B2" s="173"/>
      <c r="C2" s="173"/>
      <c r="D2" s="173"/>
      <c r="E2" s="173"/>
      <c r="F2" s="173"/>
      <c r="G2" s="173"/>
      <c r="H2" s="173"/>
      <c r="I2" s="173"/>
      <c r="J2" s="173"/>
      <c r="K2" s="173"/>
      <c r="L2" s="173"/>
      <c r="M2" s="173"/>
      <c r="N2" s="173"/>
      <c r="O2" s="173"/>
      <c r="P2" s="173"/>
      <c r="Q2" s="173"/>
      <c r="R2" s="173"/>
      <c r="S2" s="173"/>
      <c r="T2" s="173"/>
      <c r="U2" s="173"/>
      <c r="V2" s="173"/>
      <c r="W2" s="173"/>
      <c r="X2" s="173"/>
      <c r="Y2" s="173"/>
      <c r="Z2" s="173"/>
      <c r="AA2" s="173"/>
      <c r="AB2" s="173"/>
      <c r="AC2" s="173"/>
      <c r="AD2" s="173"/>
      <c r="AE2" s="173"/>
      <c r="AF2" s="173"/>
    </row>
    <row r="3" spans="1:32" ht="126.75" customHeight="1" x14ac:dyDescent="0.25">
      <c r="A3" s="327" t="s">
        <v>44</v>
      </c>
      <c r="B3" s="327"/>
      <c r="C3" s="352" t="s">
        <v>100</v>
      </c>
      <c r="D3" s="352"/>
      <c r="E3" s="352"/>
      <c r="F3" s="352"/>
      <c r="G3" s="352"/>
      <c r="H3" s="350" t="s">
        <v>99</v>
      </c>
      <c r="I3" s="350"/>
      <c r="J3" s="350"/>
      <c r="K3" s="350"/>
      <c r="L3" s="350"/>
      <c r="M3" s="350"/>
      <c r="N3" s="350"/>
      <c r="O3" s="350"/>
      <c r="P3" s="350"/>
      <c r="Q3" s="350"/>
      <c r="R3" s="350"/>
      <c r="S3" s="350"/>
      <c r="T3" s="350"/>
      <c r="U3" s="350"/>
      <c r="V3" s="350"/>
      <c r="W3" s="350"/>
      <c r="X3" s="350"/>
      <c r="Y3" s="350"/>
      <c r="Z3" s="350"/>
      <c r="AA3" s="350"/>
      <c r="AB3" s="350"/>
      <c r="AC3" s="350"/>
      <c r="AD3" s="350"/>
      <c r="AE3" s="350"/>
      <c r="AF3" s="350"/>
    </row>
    <row r="4" spans="1:32" x14ac:dyDescent="0.25">
      <c r="A4" s="173"/>
      <c r="B4" s="173"/>
      <c r="C4" s="173"/>
      <c r="D4" s="173"/>
      <c r="E4" s="173"/>
      <c r="F4" s="173"/>
      <c r="G4" s="173"/>
      <c r="H4" s="173"/>
      <c r="I4" s="173"/>
      <c r="J4" s="173"/>
      <c r="K4" s="173"/>
      <c r="L4" s="173"/>
      <c r="M4" s="173"/>
      <c r="N4" s="173"/>
      <c r="O4" s="173"/>
      <c r="P4" s="173"/>
      <c r="Q4" s="173"/>
      <c r="R4" s="173"/>
      <c r="S4" s="173"/>
      <c r="T4" s="173"/>
      <c r="U4" s="173"/>
      <c r="V4" s="173"/>
      <c r="W4" s="173"/>
      <c r="X4" s="173"/>
      <c r="Y4" s="173"/>
      <c r="Z4" s="173"/>
      <c r="AA4" s="173"/>
      <c r="AB4" s="173"/>
      <c r="AC4" s="173"/>
      <c r="AD4" s="173"/>
      <c r="AE4" s="173"/>
      <c r="AF4" s="173"/>
    </row>
    <row r="5" spans="1:32" x14ac:dyDescent="0.25">
      <c r="A5" s="327" t="s">
        <v>45</v>
      </c>
      <c r="B5" s="327"/>
      <c r="C5" s="327"/>
      <c r="D5" s="327"/>
      <c r="E5" s="327"/>
      <c r="F5" s="327"/>
      <c r="G5" s="327"/>
      <c r="H5" s="327"/>
      <c r="I5" s="327"/>
      <c r="J5" s="327"/>
      <c r="K5" s="327"/>
      <c r="L5" s="327"/>
      <c r="M5" s="327"/>
      <c r="N5" s="327"/>
      <c r="O5" s="327"/>
      <c r="P5" s="327"/>
      <c r="Q5" s="327"/>
      <c r="R5" s="327"/>
      <c r="S5" s="327"/>
      <c r="T5" s="327"/>
      <c r="U5" s="327"/>
      <c r="V5" s="327"/>
      <c r="W5" s="327"/>
      <c r="X5" s="327"/>
      <c r="Y5" s="327"/>
      <c r="Z5" s="327"/>
      <c r="AA5" s="327"/>
      <c r="AB5" s="345"/>
      <c r="AC5" s="327"/>
      <c r="AD5" s="327"/>
      <c r="AE5" s="327"/>
      <c r="AF5" s="327"/>
    </row>
    <row r="6" spans="1:32" x14ac:dyDescent="0.25">
      <c r="A6" s="173"/>
      <c r="B6" s="173"/>
      <c r="C6" s="173"/>
      <c r="D6" s="173"/>
      <c r="E6" s="173"/>
      <c r="F6" s="173"/>
      <c r="G6" s="173"/>
      <c r="H6" s="173"/>
      <c r="I6" s="173"/>
      <c r="J6" s="173"/>
      <c r="K6" s="173"/>
      <c r="L6" s="173"/>
      <c r="M6" s="173"/>
      <c r="N6" s="173"/>
      <c r="O6" s="173"/>
      <c r="P6" s="173"/>
      <c r="Q6" s="173"/>
      <c r="R6" s="173"/>
      <c r="S6" s="173"/>
      <c r="T6" s="173"/>
      <c r="U6" s="173"/>
      <c r="V6" s="173"/>
      <c r="W6" s="173"/>
      <c r="X6" s="173"/>
      <c r="Y6" s="173"/>
      <c r="Z6" s="173"/>
      <c r="AA6" s="173"/>
      <c r="AB6" s="173"/>
      <c r="AC6" s="173"/>
      <c r="AD6" s="173"/>
      <c r="AE6" s="173"/>
      <c r="AF6" s="173"/>
    </row>
    <row r="7" spans="1:32" ht="24" customHeight="1" x14ac:dyDescent="0.25">
      <c r="A7" s="346" t="s">
        <v>46</v>
      </c>
      <c r="B7" s="349"/>
      <c r="C7" s="349"/>
      <c r="D7" s="349"/>
      <c r="E7" s="349"/>
      <c r="F7" s="350" t="s">
        <v>47</v>
      </c>
      <c r="G7" s="350"/>
      <c r="H7" s="350"/>
      <c r="I7" s="350"/>
      <c r="J7" s="350"/>
      <c r="K7" s="350"/>
      <c r="L7" s="350"/>
      <c r="M7" s="350"/>
      <c r="N7" s="348">
        <v>5700</v>
      </c>
      <c r="O7" s="348"/>
      <c r="P7" s="348"/>
      <c r="Q7" s="348"/>
      <c r="R7" s="348"/>
      <c r="S7" s="348"/>
      <c r="T7" s="348"/>
      <c r="U7" s="327" t="s">
        <v>48</v>
      </c>
      <c r="V7" s="327"/>
      <c r="W7" s="327"/>
      <c r="X7" s="173"/>
      <c r="Y7" s="173"/>
      <c r="Z7" s="173"/>
      <c r="AA7" s="173"/>
      <c r="AB7" s="173"/>
      <c r="AC7" s="173"/>
      <c r="AD7" s="173"/>
      <c r="AE7" s="173"/>
      <c r="AF7" s="173"/>
    </row>
    <row r="8" spans="1:32" ht="24" customHeight="1" x14ac:dyDescent="0.25">
      <c r="A8" s="346"/>
      <c r="B8" s="349"/>
      <c r="C8" s="349"/>
      <c r="D8" s="349"/>
      <c r="E8" s="349"/>
      <c r="F8" s="350" t="s">
        <v>49</v>
      </c>
      <c r="G8" s="350"/>
      <c r="H8" s="350"/>
      <c r="I8" s="350"/>
      <c r="J8" s="350"/>
      <c r="K8" s="350"/>
      <c r="L8" s="350"/>
      <c r="M8" s="350"/>
      <c r="N8" s="348">
        <f>N7/(5*240)</f>
        <v>4.75</v>
      </c>
      <c r="O8" s="348"/>
      <c r="P8" s="348"/>
      <c r="Q8" s="348"/>
      <c r="R8" s="348"/>
      <c r="S8" s="348"/>
      <c r="T8" s="348"/>
      <c r="U8" s="327" t="s">
        <v>48</v>
      </c>
      <c r="V8" s="327"/>
      <c r="W8" s="327"/>
      <c r="X8" s="173"/>
      <c r="Y8" s="173"/>
      <c r="Z8" s="173"/>
      <c r="AA8" s="173"/>
      <c r="AB8" s="173"/>
      <c r="AC8" s="173"/>
      <c r="AD8" s="173"/>
      <c r="AE8" s="173"/>
      <c r="AF8" s="173"/>
    </row>
    <row r="9" spans="1:32" ht="24" customHeight="1" x14ac:dyDescent="0.25">
      <c r="A9" s="346"/>
      <c r="B9" s="349"/>
      <c r="C9" s="349"/>
      <c r="D9" s="349"/>
      <c r="E9" s="349"/>
      <c r="F9" s="350" t="s">
        <v>50</v>
      </c>
      <c r="G9" s="350"/>
      <c r="H9" s="350"/>
      <c r="I9" s="350"/>
      <c r="J9" s="350"/>
      <c r="K9" s="350"/>
      <c r="L9" s="350"/>
      <c r="M9" s="350"/>
      <c r="N9" s="348">
        <f>130/5</f>
        <v>26</v>
      </c>
      <c r="O9" s="348"/>
      <c r="P9" s="348"/>
      <c r="Q9" s="348"/>
      <c r="R9" s="348"/>
      <c r="S9" s="348"/>
      <c r="T9" s="348"/>
      <c r="U9" s="327" t="s">
        <v>48</v>
      </c>
      <c r="V9" s="327"/>
      <c r="W9" s="327"/>
      <c r="X9" s="173"/>
      <c r="Y9" s="173"/>
      <c r="Z9" s="173"/>
      <c r="AA9" s="173"/>
      <c r="AB9" s="173"/>
      <c r="AC9" s="173"/>
      <c r="AD9" s="173"/>
      <c r="AE9" s="173"/>
      <c r="AF9" s="173"/>
    </row>
    <row r="10" spans="1:32" x14ac:dyDescent="0.25">
      <c r="A10" s="346"/>
      <c r="B10" s="349"/>
      <c r="C10" s="349"/>
      <c r="D10" s="349"/>
      <c r="E10" s="349"/>
      <c r="F10" s="327" t="s">
        <v>35</v>
      </c>
      <c r="G10" s="327"/>
      <c r="H10" s="327"/>
      <c r="I10" s="327"/>
      <c r="J10" s="327"/>
      <c r="K10" s="327"/>
      <c r="L10" s="327"/>
      <c r="M10" s="327"/>
      <c r="N10" s="348">
        <f>SUM(N8:T9)</f>
        <v>30.75</v>
      </c>
      <c r="O10" s="348"/>
      <c r="P10" s="348"/>
      <c r="Q10" s="348"/>
      <c r="R10" s="348"/>
      <c r="S10" s="348"/>
      <c r="T10" s="348"/>
      <c r="U10" s="327" t="s">
        <v>48</v>
      </c>
      <c r="V10" s="327"/>
      <c r="W10" s="327"/>
      <c r="X10" s="173"/>
      <c r="Y10" s="173"/>
      <c r="Z10" s="173"/>
      <c r="AA10" s="173"/>
      <c r="AB10" s="173"/>
      <c r="AC10" s="173"/>
      <c r="AD10" s="173"/>
      <c r="AE10" s="173"/>
      <c r="AF10" s="173"/>
    </row>
    <row r="11" spans="1:32" x14ac:dyDescent="0.25">
      <c r="A11" s="349"/>
      <c r="B11" s="349"/>
      <c r="C11" s="349"/>
      <c r="D11" s="349"/>
      <c r="E11" s="349"/>
      <c r="F11" s="327" t="s">
        <v>51</v>
      </c>
      <c r="G11" s="327"/>
      <c r="H11" s="327"/>
      <c r="I11" s="327"/>
      <c r="J11" s="327"/>
      <c r="K11" s="327"/>
      <c r="L11" s="327"/>
      <c r="M11" s="327"/>
      <c r="N11" s="348"/>
      <c r="O11" s="348"/>
      <c r="P11" s="348"/>
      <c r="Q11" s="348"/>
      <c r="R11" s="348"/>
      <c r="S11" s="348"/>
      <c r="T11" s="348"/>
      <c r="U11" s="327" t="s">
        <v>48</v>
      </c>
      <c r="V11" s="327"/>
      <c r="W11" s="327"/>
      <c r="X11" s="173"/>
      <c r="Y11" s="173"/>
      <c r="Z11" s="173"/>
      <c r="AA11" s="173"/>
      <c r="AB11" s="173"/>
      <c r="AC11" s="173"/>
      <c r="AD11" s="173"/>
      <c r="AE11" s="173"/>
      <c r="AF11" s="173"/>
    </row>
    <row r="12" spans="1:32" x14ac:dyDescent="0.25">
      <c r="A12" s="349"/>
      <c r="B12" s="349"/>
      <c r="C12" s="349"/>
      <c r="D12" s="349"/>
      <c r="E12" s="349"/>
      <c r="F12" s="327" t="s">
        <v>52</v>
      </c>
      <c r="G12" s="327"/>
      <c r="H12" s="327"/>
      <c r="I12" s="327"/>
      <c r="J12" s="327"/>
      <c r="K12" s="327"/>
      <c r="L12" s="327"/>
      <c r="M12" s="327"/>
      <c r="N12" s="348"/>
      <c r="O12" s="348"/>
      <c r="P12" s="348"/>
      <c r="Q12" s="348"/>
      <c r="R12" s="348"/>
      <c r="S12" s="348"/>
      <c r="T12" s="348"/>
      <c r="U12" s="327" t="s">
        <v>48</v>
      </c>
      <c r="V12" s="327"/>
      <c r="W12" s="327"/>
      <c r="X12" s="173"/>
      <c r="Y12" s="173"/>
      <c r="Z12" s="173"/>
      <c r="AA12" s="173"/>
      <c r="AB12" s="173"/>
      <c r="AC12" s="173"/>
      <c r="AD12" s="173"/>
      <c r="AE12" s="173"/>
      <c r="AF12" s="173"/>
    </row>
    <row r="13" spans="1:32" x14ac:dyDescent="0.25">
      <c r="A13" s="173"/>
      <c r="B13" s="173"/>
      <c r="C13" s="173"/>
      <c r="D13" s="173"/>
      <c r="E13" s="173"/>
      <c r="F13" s="173"/>
      <c r="G13" s="173"/>
      <c r="H13" s="173"/>
      <c r="I13" s="173"/>
      <c r="J13" s="173"/>
      <c r="K13" s="173"/>
      <c r="L13" s="173"/>
      <c r="M13" s="173"/>
      <c r="N13" s="173"/>
      <c r="O13" s="173"/>
      <c r="P13" s="173"/>
      <c r="Q13" s="173"/>
      <c r="R13" s="173"/>
      <c r="S13" s="173"/>
      <c r="T13" s="173"/>
      <c r="U13" s="173"/>
      <c r="V13" s="173"/>
      <c r="W13" s="173"/>
      <c r="X13" s="173"/>
      <c r="Y13" s="173"/>
      <c r="Z13" s="173"/>
      <c r="AA13" s="173"/>
      <c r="AB13" s="173"/>
      <c r="AC13" s="173"/>
      <c r="AD13" s="173"/>
      <c r="AE13" s="173"/>
      <c r="AF13" s="173"/>
    </row>
    <row r="14" spans="1:32" x14ac:dyDescent="0.25">
      <c r="A14" s="343" t="s">
        <v>53</v>
      </c>
      <c r="B14" s="343"/>
      <c r="C14" s="343"/>
      <c r="D14" s="327" t="s">
        <v>54</v>
      </c>
      <c r="E14" s="327"/>
      <c r="F14" s="327"/>
      <c r="G14" s="327"/>
      <c r="H14" s="327"/>
      <c r="I14" s="327"/>
      <c r="J14" s="327"/>
      <c r="K14" s="327"/>
      <c r="L14" s="72"/>
      <c r="M14" s="327" t="s">
        <v>55</v>
      </c>
      <c r="N14" s="327"/>
      <c r="O14" s="327"/>
      <c r="P14" s="327"/>
      <c r="Q14" s="327"/>
      <c r="R14" s="327"/>
      <c r="S14" s="327"/>
      <c r="T14" s="327"/>
      <c r="U14" s="327"/>
      <c r="V14" s="327"/>
      <c r="W14" s="327"/>
      <c r="X14" s="327"/>
      <c r="Y14" s="327"/>
      <c r="Z14" s="327" t="s">
        <v>56</v>
      </c>
      <c r="AA14" s="327"/>
      <c r="AB14" s="327"/>
      <c r="AC14" s="327"/>
      <c r="AD14" s="327"/>
      <c r="AE14" s="327"/>
      <c r="AF14" s="327"/>
    </row>
    <row r="15" spans="1:32" x14ac:dyDescent="0.25">
      <c r="A15" s="343"/>
      <c r="B15" s="343"/>
      <c r="C15" s="343"/>
      <c r="D15" s="327" t="s">
        <v>57</v>
      </c>
      <c r="E15" s="327"/>
      <c r="F15" s="327"/>
      <c r="G15" s="327"/>
      <c r="H15" s="332"/>
      <c r="I15" s="332"/>
      <c r="J15" s="327" t="s">
        <v>58</v>
      </c>
      <c r="K15" s="327"/>
      <c r="L15" s="327"/>
      <c r="M15" s="327"/>
      <c r="N15" s="327"/>
      <c r="O15" s="330">
        <f>(N10+N11+N12)*H15</f>
        <v>0</v>
      </c>
      <c r="P15" s="330"/>
      <c r="Q15" s="330"/>
      <c r="R15" s="330"/>
      <c r="S15" s="330"/>
      <c r="T15" s="330"/>
      <c r="U15" s="330"/>
      <c r="V15" s="330"/>
      <c r="W15" s="173"/>
      <c r="X15" s="173"/>
      <c r="Y15" s="173"/>
      <c r="Z15" s="173"/>
      <c r="AA15" s="173"/>
      <c r="AB15" s="173"/>
      <c r="AC15" s="173"/>
      <c r="AD15" s="173"/>
      <c r="AE15" s="173"/>
      <c r="AF15" s="173"/>
    </row>
    <row r="16" spans="1:32" x14ac:dyDescent="0.25">
      <c r="A16" s="343"/>
      <c r="B16" s="343"/>
      <c r="C16" s="343"/>
      <c r="D16" s="173"/>
      <c r="E16" s="173"/>
      <c r="F16" s="173"/>
      <c r="G16" s="173"/>
      <c r="H16" s="173"/>
      <c r="I16" s="173"/>
      <c r="J16" s="173"/>
      <c r="K16" s="173"/>
      <c r="L16" s="173"/>
      <c r="M16" s="173"/>
      <c r="N16" s="173"/>
      <c r="O16" s="173"/>
      <c r="P16" s="173"/>
      <c r="Q16" s="173"/>
      <c r="R16" s="173"/>
      <c r="S16" s="173"/>
      <c r="T16" s="173"/>
      <c r="U16" s="173"/>
      <c r="V16" s="173"/>
      <c r="W16" s="173"/>
      <c r="X16" s="173"/>
      <c r="Y16" s="173"/>
      <c r="Z16" s="173"/>
      <c r="AA16" s="173"/>
      <c r="AB16" s="173"/>
      <c r="AC16" s="173"/>
      <c r="AD16" s="173"/>
      <c r="AE16" s="173"/>
      <c r="AF16" s="173"/>
    </row>
    <row r="17" spans="1:32" x14ac:dyDescent="0.25">
      <c r="A17" s="343"/>
      <c r="B17" s="343"/>
      <c r="C17" s="343"/>
      <c r="D17" s="327" t="s">
        <v>59</v>
      </c>
      <c r="E17" s="327"/>
      <c r="F17" s="327"/>
      <c r="G17" s="327"/>
      <c r="H17" s="327"/>
      <c r="I17" s="327"/>
      <c r="J17" s="327"/>
      <c r="K17" s="327"/>
      <c r="L17" s="174"/>
      <c r="M17" s="344"/>
      <c r="N17" s="344"/>
      <c r="O17" s="344"/>
      <c r="P17" s="344"/>
      <c r="Q17" s="344"/>
      <c r="R17" s="344"/>
      <c r="S17" s="344"/>
      <c r="T17" s="344"/>
      <c r="U17" s="344"/>
      <c r="V17" s="344"/>
      <c r="W17" s="173"/>
      <c r="X17" s="173"/>
      <c r="Y17" s="173"/>
      <c r="Z17" s="173"/>
      <c r="AA17" s="173"/>
      <c r="AB17" s="173"/>
      <c r="AC17" s="173"/>
      <c r="AD17" s="173"/>
      <c r="AE17" s="173"/>
      <c r="AF17" s="173"/>
    </row>
    <row r="18" spans="1:32" x14ac:dyDescent="0.25">
      <c r="A18" s="343"/>
      <c r="B18" s="343"/>
      <c r="C18" s="343"/>
      <c r="D18" s="327" t="s">
        <v>57</v>
      </c>
      <c r="E18" s="327"/>
      <c r="F18" s="327"/>
      <c r="G18" s="327"/>
      <c r="H18" s="332">
        <v>0</v>
      </c>
      <c r="I18" s="333"/>
      <c r="J18" s="327" t="s">
        <v>58</v>
      </c>
      <c r="K18" s="327"/>
      <c r="L18" s="327"/>
      <c r="M18" s="327"/>
      <c r="N18" s="327"/>
      <c r="O18" s="330">
        <f>(N10+N11+N12)*H18</f>
        <v>0</v>
      </c>
      <c r="P18" s="330"/>
      <c r="Q18" s="330"/>
      <c r="R18" s="330"/>
      <c r="S18" s="330"/>
      <c r="T18" s="330"/>
      <c r="U18" s="330"/>
      <c r="V18" s="330"/>
      <c r="W18" s="173"/>
      <c r="X18" s="173"/>
      <c r="Y18" s="173"/>
      <c r="Z18" s="173"/>
      <c r="AA18" s="173"/>
      <c r="AB18" s="173"/>
      <c r="AC18" s="173"/>
      <c r="AD18" s="173"/>
      <c r="AE18" s="173"/>
      <c r="AF18" s="173"/>
    </row>
    <row r="19" spans="1:32" x14ac:dyDescent="0.25">
      <c r="A19" s="327" t="s">
        <v>60</v>
      </c>
      <c r="B19" s="327"/>
      <c r="C19" s="327"/>
      <c r="D19" s="327"/>
      <c r="E19" s="327"/>
      <c r="F19" s="327"/>
      <c r="G19" s="327"/>
      <c r="H19" s="327"/>
      <c r="I19" s="327"/>
      <c r="J19" s="340" t="s">
        <v>48</v>
      </c>
      <c r="K19" s="340"/>
      <c r="L19" s="342">
        <f>N10+N11+N12-O15-O18</f>
        <v>30.75</v>
      </c>
      <c r="M19" s="342"/>
      <c r="N19" s="342"/>
      <c r="O19" s="342"/>
      <c r="P19" s="342"/>
      <c r="Q19" s="342"/>
      <c r="R19" s="342"/>
      <c r="S19" s="342"/>
      <c r="T19" s="342"/>
      <c r="U19" s="342"/>
      <c r="V19" s="342"/>
      <c r="W19" s="175"/>
      <c r="X19" s="173"/>
      <c r="Y19" s="173"/>
      <c r="Z19" s="173"/>
      <c r="AA19" s="173"/>
      <c r="AB19" s="173"/>
      <c r="AC19" s="173"/>
      <c r="AD19" s="173"/>
      <c r="AE19" s="173"/>
      <c r="AF19" s="173"/>
    </row>
    <row r="20" spans="1:32" x14ac:dyDescent="0.25">
      <c r="A20" s="173"/>
      <c r="B20" s="173"/>
      <c r="C20" s="173"/>
      <c r="D20" s="173"/>
      <c r="E20" s="173"/>
      <c r="F20" s="173"/>
      <c r="G20" s="173"/>
      <c r="H20" s="173"/>
      <c r="I20" s="173"/>
      <c r="J20" s="173"/>
      <c r="K20" s="173"/>
      <c r="L20" s="173"/>
      <c r="M20" s="173"/>
      <c r="N20" s="173"/>
      <c r="O20" s="173"/>
      <c r="P20" s="173"/>
      <c r="Q20" s="173"/>
      <c r="R20" s="173"/>
      <c r="S20" s="173"/>
      <c r="T20" s="173"/>
      <c r="U20" s="173"/>
      <c r="V20" s="173"/>
      <c r="W20" s="173"/>
      <c r="X20" s="173"/>
      <c r="Y20" s="173"/>
      <c r="Z20" s="173"/>
      <c r="AA20" s="173"/>
      <c r="AB20" s="173"/>
      <c r="AC20" s="173"/>
      <c r="AD20" s="173"/>
      <c r="AE20" s="173"/>
      <c r="AF20" s="173"/>
    </row>
    <row r="21" spans="1:32" x14ac:dyDescent="0.25">
      <c r="A21" s="327" t="s">
        <v>45</v>
      </c>
      <c r="B21" s="327"/>
      <c r="C21" s="327"/>
      <c r="D21" s="327"/>
      <c r="E21" s="327"/>
      <c r="F21" s="327"/>
      <c r="G21" s="327"/>
      <c r="H21" s="327"/>
      <c r="I21" s="327"/>
      <c r="J21" s="327"/>
      <c r="K21" s="327"/>
      <c r="L21" s="327"/>
      <c r="M21" s="327"/>
      <c r="N21" s="327"/>
      <c r="O21" s="327"/>
      <c r="P21" s="327"/>
      <c r="Q21" s="327"/>
      <c r="R21" s="327"/>
      <c r="S21" s="327"/>
      <c r="T21" s="327"/>
      <c r="U21" s="327"/>
      <c r="V21" s="327"/>
      <c r="W21" s="327"/>
      <c r="X21" s="327"/>
      <c r="Y21" s="327"/>
      <c r="Z21" s="327"/>
      <c r="AA21" s="327"/>
      <c r="AB21" s="345"/>
      <c r="AC21" s="327"/>
      <c r="AD21" s="327"/>
      <c r="AE21" s="327"/>
      <c r="AF21" s="327"/>
    </row>
    <row r="22" spans="1:32" x14ac:dyDescent="0.25">
      <c r="A22" s="173"/>
      <c r="B22" s="173"/>
      <c r="C22" s="173"/>
      <c r="D22" s="173"/>
      <c r="E22" s="173"/>
      <c r="F22" s="173"/>
      <c r="G22" s="173"/>
      <c r="H22" s="173"/>
      <c r="I22" s="173"/>
      <c r="J22" s="173"/>
      <c r="K22" s="173"/>
      <c r="L22" s="173"/>
      <c r="M22" s="173"/>
      <c r="N22" s="173"/>
      <c r="O22" s="173"/>
      <c r="P22" s="173"/>
      <c r="Q22" s="173"/>
      <c r="R22" s="173"/>
      <c r="S22" s="173"/>
      <c r="T22" s="173"/>
      <c r="U22" s="173"/>
      <c r="V22" s="173"/>
      <c r="W22" s="173"/>
      <c r="X22" s="173"/>
      <c r="Y22" s="173"/>
      <c r="Z22" s="173"/>
      <c r="AA22" s="173"/>
      <c r="AB22" s="173"/>
      <c r="AC22" s="173"/>
      <c r="AD22" s="173"/>
      <c r="AE22" s="173"/>
      <c r="AF22" s="173"/>
    </row>
    <row r="23" spans="1:32" ht="12.75" customHeight="1" x14ac:dyDescent="0.25">
      <c r="A23" s="346" t="s">
        <v>61</v>
      </c>
      <c r="B23" s="346"/>
      <c r="C23" s="346"/>
      <c r="D23" s="346"/>
      <c r="E23" s="346"/>
      <c r="F23" s="346"/>
      <c r="G23" s="346"/>
      <c r="H23" s="346"/>
      <c r="I23" s="346"/>
      <c r="J23" s="346"/>
      <c r="K23" s="346"/>
      <c r="L23" s="346"/>
      <c r="M23" s="346"/>
      <c r="N23" s="347"/>
      <c r="O23" s="347"/>
      <c r="P23" s="347"/>
      <c r="Q23" s="347"/>
      <c r="R23" s="347"/>
      <c r="S23" s="347"/>
      <c r="T23" s="347"/>
      <c r="U23" s="327" t="s">
        <v>48</v>
      </c>
      <c r="V23" s="327"/>
      <c r="W23" s="327"/>
      <c r="X23" s="173"/>
      <c r="Y23" s="173"/>
      <c r="Z23" s="173"/>
      <c r="AA23" s="173"/>
      <c r="AB23" s="173"/>
      <c r="AC23" s="173"/>
      <c r="AD23" s="173"/>
      <c r="AE23" s="173"/>
      <c r="AF23" s="173"/>
    </row>
    <row r="24" spans="1:32" x14ac:dyDescent="0.25">
      <c r="A24" s="173"/>
      <c r="B24" s="173"/>
      <c r="C24" s="173"/>
      <c r="D24" s="173"/>
      <c r="E24" s="173"/>
      <c r="F24" s="173"/>
      <c r="G24" s="173"/>
      <c r="H24" s="173"/>
      <c r="I24" s="173"/>
      <c r="J24" s="173"/>
      <c r="K24" s="173"/>
      <c r="L24" s="173"/>
      <c r="M24" s="173"/>
      <c r="N24" s="173"/>
      <c r="O24" s="173"/>
      <c r="P24" s="173"/>
      <c r="Q24" s="173"/>
      <c r="R24" s="173"/>
      <c r="S24" s="173"/>
      <c r="T24" s="173"/>
      <c r="U24" s="173"/>
      <c r="V24" s="173"/>
      <c r="W24" s="173"/>
      <c r="X24" s="173"/>
      <c r="Y24" s="173"/>
      <c r="Z24" s="173"/>
      <c r="AA24" s="173"/>
      <c r="AB24" s="173"/>
      <c r="AC24" s="173"/>
      <c r="AD24" s="173"/>
      <c r="AE24" s="173"/>
      <c r="AF24" s="173"/>
    </row>
    <row r="25" spans="1:32" x14ac:dyDescent="0.25">
      <c r="A25" s="343" t="s">
        <v>53</v>
      </c>
      <c r="B25" s="343"/>
      <c r="C25" s="343"/>
      <c r="D25" s="327" t="s">
        <v>54</v>
      </c>
      <c r="E25" s="327"/>
      <c r="F25" s="327"/>
      <c r="G25" s="327"/>
      <c r="H25" s="327"/>
      <c r="I25" s="327"/>
      <c r="J25" s="327"/>
      <c r="K25" s="327"/>
      <c r="L25" s="72"/>
      <c r="M25" s="327" t="s">
        <v>55</v>
      </c>
      <c r="N25" s="327"/>
      <c r="O25" s="344"/>
      <c r="P25" s="344"/>
      <c r="Q25" s="344"/>
      <c r="R25" s="344"/>
      <c r="S25" s="344"/>
      <c r="T25" s="344"/>
      <c r="U25" s="344"/>
      <c r="V25" s="344"/>
      <c r="W25" s="344"/>
      <c r="X25" s="344"/>
      <c r="Y25" s="344"/>
      <c r="Z25" s="327" t="s">
        <v>56</v>
      </c>
      <c r="AA25" s="327"/>
      <c r="AB25" s="327"/>
      <c r="AC25" s="327"/>
      <c r="AD25" s="327"/>
      <c r="AE25" s="327"/>
      <c r="AF25" s="327"/>
    </row>
    <row r="26" spans="1:32" x14ac:dyDescent="0.25">
      <c r="A26" s="343"/>
      <c r="B26" s="343"/>
      <c r="C26" s="343"/>
      <c r="D26" s="327" t="s">
        <v>57</v>
      </c>
      <c r="E26" s="327"/>
      <c r="F26" s="327"/>
      <c r="G26" s="327"/>
      <c r="H26" s="332"/>
      <c r="I26" s="332"/>
      <c r="J26" s="327" t="s">
        <v>58</v>
      </c>
      <c r="K26" s="327"/>
      <c r="L26" s="327"/>
      <c r="M26" s="327"/>
      <c r="N26" s="327"/>
      <c r="O26" s="330">
        <f>N23*H26</f>
        <v>0</v>
      </c>
      <c r="P26" s="330"/>
      <c r="Q26" s="330"/>
      <c r="R26" s="330"/>
      <c r="S26" s="330"/>
      <c r="T26" s="330"/>
      <c r="U26" s="330"/>
      <c r="V26" s="330"/>
      <c r="W26" s="173"/>
      <c r="X26" s="173"/>
      <c r="Y26" s="173"/>
      <c r="Z26" s="173"/>
      <c r="AA26" s="173"/>
      <c r="AB26" s="173"/>
      <c r="AC26" s="173"/>
      <c r="AD26" s="173"/>
      <c r="AE26" s="173"/>
      <c r="AF26" s="173"/>
    </row>
    <row r="27" spans="1:32" x14ac:dyDescent="0.25">
      <c r="A27" s="343"/>
      <c r="B27" s="343"/>
      <c r="C27" s="343"/>
      <c r="D27" s="173"/>
      <c r="E27" s="173"/>
      <c r="F27" s="173"/>
      <c r="G27" s="173"/>
      <c r="H27" s="173"/>
      <c r="I27" s="173"/>
      <c r="J27" s="173"/>
      <c r="K27" s="173"/>
      <c r="L27" s="173"/>
      <c r="M27" s="173"/>
      <c r="N27" s="173"/>
      <c r="O27" s="173"/>
      <c r="P27" s="173"/>
      <c r="Q27" s="173"/>
      <c r="R27" s="173"/>
      <c r="S27" s="173"/>
      <c r="T27" s="173"/>
      <c r="U27" s="173"/>
      <c r="V27" s="173"/>
      <c r="W27" s="173"/>
      <c r="X27" s="173"/>
      <c r="Y27" s="173"/>
      <c r="Z27" s="173"/>
      <c r="AA27" s="173"/>
      <c r="AB27" s="173"/>
      <c r="AC27" s="173"/>
      <c r="AD27" s="173"/>
      <c r="AE27" s="173"/>
      <c r="AF27" s="173"/>
    </row>
    <row r="28" spans="1:32" x14ac:dyDescent="0.25">
      <c r="A28" s="343"/>
      <c r="B28" s="343"/>
      <c r="C28" s="343"/>
      <c r="D28" s="327" t="s">
        <v>59</v>
      </c>
      <c r="E28" s="327"/>
      <c r="F28" s="327"/>
      <c r="G28" s="327"/>
      <c r="H28" s="327"/>
      <c r="I28" s="327"/>
      <c r="J28" s="327"/>
      <c r="K28" s="327"/>
      <c r="L28" s="72"/>
      <c r="M28" s="327"/>
      <c r="N28" s="327"/>
      <c r="O28" s="327"/>
      <c r="P28" s="327"/>
      <c r="Q28" s="327"/>
      <c r="R28" s="327"/>
      <c r="S28" s="327"/>
      <c r="T28" s="327"/>
      <c r="U28" s="327"/>
      <c r="V28" s="327"/>
      <c r="W28" s="173"/>
      <c r="X28" s="173"/>
      <c r="Y28" s="173"/>
      <c r="Z28" s="173"/>
      <c r="AA28" s="173"/>
      <c r="AB28" s="173"/>
      <c r="AC28" s="173"/>
      <c r="AD28" s="173"/>
      <c r="AE28" s="173"/>
      <c r="AF28" s="173"/>
    </row>
    <row r="29" spans="1:32" x14ac:dyDescent="0.25">
      <c r="A29" s="343"/>
      <c r="B29" s="343"/>
      <c r="C29" s="343"/>
      <c r="D29" s="327" t="s">
        <v>57</v>
      </c>
      <c r="E29" s="327"/>
      <c r="F29" s="327"/>
      <c r="G29" s="327"/>
      <c r="H29" s="335"/>
      <c r="I29" s="335"/>
      <c r="J29" s="327" t="s">
        <v>58</v>
      </c>
      <c r="K29" s="327"/>
      <c r="L29" s="327"/>
      <c r="M29" s="327"/>
      <c r="N29" s="327"/>
      <c r="O29" s="330">
        <f>(N23*H29)</f>
        <v>0</v>
      </c>
      <c r="P29" s="330"/>
      <c r="Q29" s="330"/>
      <c r="R29" s="330"/>
      <c r="S29" s="330"/>
      <c r="T29" s="330"/>
      <c r="U29" s="330"/>
      <c r="V29" s="330"/>
      <c r="W29" s="173"/>
      <c r="X29" s="173"/>
      <c r="Y29" s="173"/>
      <c r="Z29" s="173"/>
      <c r="AA29" s="173"/>
      <c r="AB29" s="173"/>
      <c r="AC29" s="173"/>
      <c r="AD29" s="173"/>
      <c r="AE29" s="173"/>
      <c r="AF29" s="173"/>
    </row>
    <row r="30" spans="1:32" x14ac:dyDescent="0.25">
      <c r="A30" s="327" t="s">
        <v>60</v>
      </c>
      <c r="B30" s="327"/>
      <c r="C30" s="327"/>
      <c r="D30" s="327"/>
      <c r="E30" s="327"/>
      <c r="F30" s="327"/>
      <c r="G30" s="327"/>
      <c r="H30" s="327"/>
      <c r="I30" s="327"/>
      <c r="J30" s="327" t="s">
        <v>48</v>
      </c>
      <c r="K30" s="327"/>
      <c r="L30" s="342">
        <f>(N23-O29-O26)</f>
        <v>0</v>
      </c>
      <c r="M30" s="342"/>
      <c r="N30" s="342"/>
      <c r="O30" s="342"/>
      <c r="P30" s="342"/>
      <c r="Q30" s="342"/>
      <c r="R30" s="342"/>
      <c r="S30" s="342"/>
      <c r="T30" s="342"/>
      <c r="U30" s="342"/>
      <c r="V30" s="342"/>
      <c r="W30" s="72"/>
      <c r="X30" s="173"/>
      <c r="Y30" s="173"/>
      <c r="Z30" s="173"/>
      <c r="AA30" s="173"/>
      <c r="AB30" s="173"/>
      <c r="AC30" s="173"/>
      <c r="AD30" s="173"/>
      <c r="AE30" s="173"/>
      <c r="AF30" s="173"/>
    </row>
    <row r="31" spans="1:32" x14ac:dyDescent="0.25">
      <c r="A31" s="327"/>
      <c r="B31" s="327"/>
      <c r="C31" s="327"/>
      <c r="D31" s="327"/>
      <c r="E31" s="327"/>
      <c r="F31" s="327"/>
      <c r="G31" s="327"/>
      <c r="H31" s="327"/>
      <c r="I31" s="327"/>
      <c r="J31" s="327"/>
      <c r="K31" s="327"/>
      <c r="L31" s="327"/>
      <c r="M31" s="327"/>
      <c r="N31" s="327"/>
      <c r="O31" s="327"/>
      <c r="P31" s="327"/>
      <c r="Q31" s="327"/>
      <c r="R31" s="327"/>
      <c r="S31" s="327"/>
      <c r="T31" s="327"/>
      <c r="U31" s="327"/>
      <c r="V31" s="327"/>
      <c r="W31" s="327"/>
      <c r="X31" s="327"/>
      <c r="Y31" s="327"/>
      <c r="Z31" s="327"/>
      <c r="AA31" s="327"/>
      <c r="AB31" s="327"/>
      <c r="AC31" s="327"/>
      <c r="AD31" s="327"/>
      <c r="AE31" s="327"/>
      <c r="AF31" s="327"/>
    </row>
    <row r="32" spans="1:32" x14ac:dyDescent="0.25">
      <c r="A32" s="327" t="s">
        <v>62</v>
      </c>
      <c r="B32" s="327"/>
      <c r="C32" s="327"/>
      <c r="D32" s="327"/>
      <c r="E32" s="327"/>
      <c r="F32" s="327"/>
      <c r="G32" s="327"/>
      <c r="H32" s="327"/>
      <c r="I32" s="327"/>
      <c r="J32" s="327"/>
      <c r="K32" s="327"/>
      <c r="L32" s="176" t="s">
        <v>63</v>
      </c>
      <c r="M32" s="327"/>
      <c r="N32" s="327"/>
      <c r="O32" s="327"/>
      <c r="P32" s="327"/>
      <c r="Q32" s="327"/>
      <c r="R32" s="327"/>
      <c r="S32" s="327"/>
      <c r="T32" s="327"/>
      <c r="U32" s="327"/>
      <c r="V32" s="340" t="s">
        <v>64</v>
      </c>
      <c r="W32" s="340"/>
      <c r="X32" s="340"/>
      <c r="Y32" s="341">
        <v>0</v>
      </c>
      <c r="Z32" s="341"/>
      <c r="AA32" s="341"/>
      <c r="AB32" s="341"/>
      <c r="AC32" s="341"/>
      <c r="AD32" s="341"/>
      <c r="AE32" s="341"/>
      <c r="AF32" s="341"/>
    </row>
    <row r="33" spans="1:32" x14ac:dyDescent="0.25">
      <c r="A33" s="327" t="s">
        <v>65</v>
      </c>
      <c r="B33" s="327"/>
      <c r="C33" s="327"/>
      <c r="D33" s="327"/>
      <c r="E33" s="327"/>
      <c r="F33" s="327"/>
      <c r="G33" s="327"/>
      <c r="H33" s="339">
        <v>0</v>
      </c>
      <c r="I33" s="339"/>
      <c r="J33" s="339"/>
      <c r="K33" s="72"/>
      <c r="L33" s="327" t="s">
        <v>66</v>
      </c>
      <c r="M33" s="327"/>
      <c r="N33" s="327"/>
      <c r="O33" s="327"/>
      <c r="P33" s="330">
        <v>17.5</v>
      </c>
      <c r="Q33" s="330"/>
      <c r="R33" s="330"/>
      <c r="S33" s="330"/>
      <c r="T33" s="330"/>
      <c r="U33" s="72"/>
      <c r="V33" s="340" t="s">
        <v>64</v>
      </c>
      <c r="W33" s="340"/>
      <c r="X33" s="340"/>
      <c r="Y33" s="341">
        <f>H33*P33</f>
        <v>0</v>
      </c>
      <c r="Z33" s="341"/>
      <c r="AA33" s="341"/>
      <c r="AB33" s="341"/>
      <c r="AC33" s="341"/>
      <c r="AD33" s="341"/>
      <c r="AE33" s="341"/>
      <c r="AF33" s="341"/>
    </row>
    <row r="34" spans="1:32" x14ac:dyDescent="0.25">
      <c r="A34" s="327" t="s">
        <v>67</v>
      </c>
      <c r="B34" s="327"/>
      <c r="C34" s="327"/>
      <c r="D34" s="327"/>
      <c r="E34" s="327"/>
      <c r="F34" s="327"/>
      <c r="G34" s="327"/>
      <c r="H34" s="339">
        <v>0</v>
      </c>
      <c r="I34" s="339"/>
      <c r="J34" s="339"/>
      <c r="K34" s="72"/>
      <c r="L34" s="327" t="s">
        <v>66</v>
      </c>
      <c r="M34" s="327"/>
      <c r="N34" s="327"/>
      <c r="O34" s="327"/>
      <c r="P34" s="330">
        <v>16.45</v>
      </c>
      <c r="Q34" s="330"/>
      <c r="R34" s="330"/>
      <c r="S34" s="330"/>
      <c r="T34" s="330"/>
      <c r="U34" s="72"/>
      <c r="V34" s="340" t="s">
        <v>64</v>
      </c>
      <c r="W34" s="340"/>
      <c r="X34" s="340"/>
      <c r="Y34" s="341">
        <f>H34*P34</f>
        <v>0</v>
      </c>
      <c r="Z34" s="341"/>
      <c r="AA34" s="341"/>
      <c r="AB34" s="341"/>
      <c r="AC34" s="341"/>
      <c r="AD34" s="341"/>
      <c r="AE34" s="341"/>
      <c r="AF34" s="341"/>
    </row>
    <row r="35" spans="1:32" x14ac:dyDescent="0.25">
      <c r="A35" s="72"/>
      <c r="B35" s="72"/>
      <c r="C35" s="72"/>
      <c r="D35" s="72"/>
      <c r="E35" s="72"/>
      <c r="F35" s="72"/>
      <c r="G35" s="72"/>
      <c r="H35" s="72"/>
      <c r="I35" s="72"/>
      <c r="J35" s="72"/>
      <c r="K35" s="72"/>
      <c r="L35" s="177"/>
      <c r="M35" s="177"/>
      <c r="N35" s="177"/>
      <c r="O35" s="337" t="s">
        <v>68</v>
      </c>
      <c r="P35" s="337"/>
      <c r="Q35" s="337"/>
      <c r="R35" s="337"/>
      <c r="S35" s="337"/>
      <c r="T35" s="337"/>
      <c r="U35" s="337"/>
      <c r="V35" s="337"/>
      <c r="W35" s="337"/>
      <c r="X35" s="337"/>
      <c r="Y35" s="338">
        <f>SUM(Y32:Y34,L30)</f>
        <v>0</v>
      </c>
      <c r="Z35" s="338"/>
      <c r="AA35" s="338"/>
      <c r="AB35" s="338"/>
      <c r="AC35" s="338"/>
      <c r="AD35" s="338"/>
      <c r="AE35" s="338"/>
      <c r="AF35" s="338"/>
    </row>
    <row r="36" spans="1:32" x14ac:dyDescent="0.25">
      <c r="A36" s="173"/>
      <c r="B36" s="173"/>
      <c r="C36" s="173"/>
      <c r="D36" s="173"/>
      <c r="E36" s="173"/>
      <c r="F36" s="173"/>
      <c r="G36" s="173"/>
      <c r="H36" s="173"/>
      <c r="I36" s="173"/>
      <c r="J36" s="173"/>
      <c r="K36" s="173"/>
      <c r="L36" s="173"/>
      <c r="M36" s="173"/>
      <c r="N36" s="173"/>
      <c r="O36" s="173"/>
      <c r="P36" s="173"/>
      <c r="Q36" s="173"/>
      <c r="R36" s="173"/>
      <c r="S36" s="173"/>
      <c r="T36" s="173"/>
      <c r="U36" s="173"/>
      <c r="V36" s="173"/>
      <c r="W36" s="173"/>
      <c r="X36" s="173"/>
      <c r="Y36" s="173"/>
      <c r="Z36" s="173"/>
      <c r="AA36" s="173"/>
      <c r="AB36" s="173"/>
      <c r="AC36" s="173"/>
      <c r="AD36" s="173"/>
      <c r="AE36" s="173"/>
      <c r="AF36" s="173"/>
    </row>
    <row r="37" spans="1:32" x14ac:dyDescent="0.25">
      <c r="A37" s="327" t="s">
        <v>69</v>
      </c>
      <c r="B37" s="327"/>
      <c r="C37" s="327"/>
      <c r="D37" s="327"/>
      <c r="E37" s="327"/>
      <c r="F37" s="327"/>
      <c r="G37" s="327"/>
      <c r="H37" s="327"/>
      <c r="I37" s="327"/>
      <c r="J37" s="327"/>
      <c r="K37" s="327"/>
      <c r="L37" s="327"/>
      <c r="M37" s="327"/>
      <c r="N37" s="327"/>
      <c r="O37" s="327" t="s">
        <v>48</v>
      </c>
      <c r="P37" s="327"/>
      <c r="Q37" s="331">
        <f>SUM(Y35,L19)</f>
        <v>30.75</v>
      </c>
      <c r="R37" s="331"/>
      <c r="S37" s="331"/>
      <c r="T37" s="331"/>
      <c r="U37" s="331"/>
      <c r="V37" s="331"/>
      <c r="W37" s="331"/>
      <c r="X37" s="331"/>
      <c r="Y37" s="331"/>
      <c r="Z37" s="173"/>
      <c r="AA37" s="173"/>
      <c r="AB37" s="173"/>
      <c r="AC37" s="173"/>
      <c r="AD37" s="173"/>
      <c r="AE37" s="173"/>
      <c r="AF37" s="173"/>
    </row>
    <row r="38" spans="1:32" x14ac:dyDescent="0.25">
      <c r="A38" s="173"/>
      <c r="B38" s="173"/>
      <c r="C38" s="173"/>
      <c r="D38" s="173"/>
      <c r="E38" s="173"/>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row>
    <row r="39" spans="1:32" x14ac:dyDescent="0.25">
      <c r="A39" s="327" t="s">
        <v>70</v>
      </c>
      <c r="B39" s="327"/>
      <c r="C39" s="327"/>
      <c r="D39" s="327"/>
      <c r="E39" s="327"/>
      <c r="F39" s="327"/>
      <c r="G39" s="327"/>
      <c r="H39" s="327"/>
      <c r="I39" s="327"/>
      <c r="J39" s="173"/>
      <c r="K39" s="173"/>
      <c r="L39" s="173"/>
      <c r="M39" s="173"/>
      <c r="N39" s="173"/>
      <c r="O39" s="173"/>
      <c r="P39" s="173"/>
      <c r="Q39" s="173"/>
      <c r="R39" s="173"/>
      <c r="S39" s="173"/>
      <c r="T39" s="173"/>
      <c r="U39" s="173"/>
      <c r="V39" s="173"/>
      <c r="W39" s="173"/>
      <c r="X39" s="173"/>
      <c r="Y39" s="173"/>
      <c r="Z39" s="173"/>
      <c r="AA39" s="173"/>
      <c r="AB39" s="173"/>
      <c r="AC39" s="173"/>
      <c r="AD39" s="173"/>
      <c r="AE39" s="173"/>
      <c r="AF39" s="173"/>
    </row>
    <row r="40" spans="1:32" x14ac:dyDescent="0.25">
      <c r="A40" s="327" t="s">
        <v>71</v>
      </c>
      <c r="B40" s="327"/>
      <c r="C40" s="327"/>
      <c r="D40" s="327"/>
      <c r="E40" s="327"/>
      <c r="F40" s="327"/>
      <c r="G40" s="333" t="s">
        <v>72</v>
      </c>
      <c r="H40" s="333"/>
      <c r="I40" s="333"/>
      <c r="J40" s="333"/>
      <c r="K40" s="334" t="s">
        <v>73</v>
      </c>
      <c r="L40" s="333"/>
      <c r="M40" s="333"/>
      <c r="N40" s="335">
        <v>0</v>
      </c>
      <c r="O40" s="335"/>
      <c r="P40" s="335"/>
      <c r="Q40" s="335"/>
      <c r="R40" s="335"/>
      <c r="S40" s="335"/>
      <c r="T40" s="335"/>
      <c r="U40" s="72"/>
      <c r="V40" s="327" t="s">
        <v>48</v>
      </c>
      <c r="W40" s="327"/>
      <c r="X40" s="330">
        <f>ROUND(IF((N10-O15-O18)&lt;0,0,(N10-O15-O18)*N40),2)</f>
        <v>0</v>
      </c>
      <c r="Y40" s="330" t="e">
        <f t="shared" ref="Y40:AF41" si="0">IF(F10-G15-G18&lt;0,0,F10-G15-G18*F40)</f>
        <v>#VALUE!</v>
      </c>
      <c r="Z40" s="330" t="e">
        <f t="shared" si="0"/>
        <v>#VALUE!</v>
      </c>
      <c r="AA40" s="330">
        <f t="shared" si="0"/>
        <v>0</v>
      </c>
      <c r="AB40" s="330" t="e">
        <f t="shared" si="0"/>
        <v>#VALUE!</v>
      </c>
      <c r="AC40" s="330">
        <f t="shared" si="0"/>
        <v>0</v>
      </c>
      <c r="AD40" s="330">
        <f t="shared" si="0"/>
        <v>0</v>
      </c>
      <c r="AE40" s="330">
        <f t="shared" si="0"/>
        <v>0</v>
      </c>
      <c r="AF40" s="330">
        <f t="shared" si="0"/>
        <v>0</v>
      </c>
    </row>
    <row r="41" spans="1:32" x14ac:dyDescent="0.25">
      <c r="A41" s="327" t="s">
        <v>74</v>
      </c>
      <c r="B41" s="327"/>
      <c r="C41" s="327"/>
      <c r="D41" s="327"/>
      <c r="E41" s="327"/>
      <c r="F41" s="327"/>
      <c r="G41" s="333" t="s">
        <v>75</v>
      </c>
      <c r="H41" s="333"/>
      <c r="I41" s="333"/>
      <c r="J41" s="333"/>
      <c r="K41" s="334" t="s">
        <v>76</v>
      </c>
      <c r="L41" s="333"/>
      <c r="M41" s="333"/>
      <c r="N41" s="335">
        <v>0</v>
      </c>
      <c r="O41" s="335"/>
      <c r="P41" s="335"/>
      <c r="Q41" s="335"/>
      <c r="R41" s="335"/>
      <c r="S41" s="335"/>
      <c r="T41" s="335"/>
      <c r="U41" s="72"/>
      <c r="V41" s="327" t="s">
        <v>48</v>
      </c>
      <c r="W41" s="327"/>
      <c r="X41" s="330">
        <f>ROUND(IF((N10+N11-O15-O18)&lt;0,0,(N10+N11-O15-O18)*N41),2)</f>
        <v>0</v>
      </c>
      <c r="Y41" s="330" t="e">
        <f t="shared" si="0"/>
        <v>#VALUE!</v>
      </c>
      <c r="Z41" s="330" t="e">
        <f t="shared" si="0"/>
        <v>#VALUE!</v>
      </c>
      <c r="AA41" s="330">
        <f t="shared" si="0"/>
        <v>0</v>
      </c>
      <c r="AB41" s="330" t="e">
        <f t="shared" si="0"/>
        <v>#VALUE!</v>
      </c>
      <c r="AC41" s="330">
        <f t="shared" si="0"/>
        <v>0</v>
      </c>
      <c r="AD41" s="330">
        <f t="shared" si="0"/>
        <v>0</v>
      </c>
      <c r="AE41" s="330">
        <f t="shared" si="0"/>
        <v>0</v>
      </c>
      <c r="AF41" s="330">
        <f t="shared" si="0"/>
        <v>0</v>
      </c>
    </row>
    <row r="42" spans="1:32" x14ac:dyDescent="0.25">
      <c r="A42" s="327" t="s">
        <v>77</v>
      </c>
      <c r="B42" s="327"/>
      <c r="C42" s="327"/>
      <c r="D42" s="327"/>
      <c r="E42" s="327"/>
      <c r="F42" s="327"/>
      <c r="G42" s="333" t="s">
        <v>78</v>
      </c>
      <c r="H42" s="333"/>
      <c r="I42" s="333"/>
      <c r="J42" s="333"/>
      <c r="K42" s="334" t="s">
        <v>79</v>
      </c>
      <c r="L42" s="333"/>
      <c r="M42" s="333"/>
      <c r="N42" s="336">
        <v>4.0000000000000001E-3</v>
      </c>
      <c r="O42" s="336"/>
      <c r="P42" s="336"/>
      <c r="Q42" s="336"/>
      <c r="R42" s="336"/>
      <c r="S42" s="336"/>
      <c r="T42" s="336"/>
      <c r="U42" s="72"/>
      <c r="V42" s="327" t="s">
        <v>48</v>
      </c>
      <c r="W42" s="327"/>
      <c r="X42" s="330">
        <f>ROUND((Q37+X40+X41)*N42,2)</f>
        <v>0.12</v>
      </c>
      <c r="Y42" s="330"/>
      <c r="Z42" s="330"/>
      <c r="AA42" s="330"/>
      <c r="AB42" s="330"/>
      <c r="AC42" s="330"/>
      <c r="AD42" s="330"/>
      <c r="AE42" s="330"/>
      <c r="AF42" s="330"/>
    </row>
    <row r="43" spans="1:32" x14ac:dyDescent="0.25">
      <c r="A43" s="327" t="s">
        <v>80</v>
      </c>
      <c r="B43" s="327"/>
      <c r="C43" s="327"/>
      <c r="D43" s="327"/>
      <c r="E43" s="327"/>
      <c r="F43" s="327"/>
      <c r="G43" s="333" t="s">
        <v>81</v>
      </c>
      <c r="H43" s="333"/>
      <c r="I43" s="333"/>
      <c r="J43" s="333"/>
      <c r="K43" s="334" t="s">
        <v>82</v>
      </c>
      <c r="L43" s="333"/>
      <c r="M43" s="333"/>
      <c r="N43" s="335">
        <v>0.13</v>
      </c>
      <c r="O43" s="335"/>
      <c r="P43" s="335"/>
      <c r="Q43" s="335"/>
      <c r="R43" s="335"/>
      <c r="S43" s="335"/>
      <c r="T43" s="335"/>
      <c r="U43" s="72"/>
      <c r="V43" s="327" t="s">
        <v>48</v>
      </c>
      <c r="W43" s="327"/>
      <c r="X43" s="330">
        <f>ROUND((Q37+X40+X41+X42)*N43,2)</f>
        <v>4.01</v>
      </c>
      <c r="Y43" s="330"/>
      <c r="Z43" s="330"/>
      <c r="AA43" s="330"/>
      <c r="AB43" s="330"/>
      <c r="AC43" s="330"/>
      <c r="AD43" s="330"/>
      <c r="AE43" s="330"/>
      <c r="AF43" s="330"/>
    </row>
    <row r="44" spans="1:32" x14ac:dyDescent="0.25">
      <c r="A44" s="327" t="s">
        <v>83</v>
      </c>
      <c r="B44" s="327"/>
      <c r="C44" s="327"/>
      <c r="D44" s="327"/>
      <c r="E44" s="327"/>
      <c r="F44" s="327"/>
      <c r="G44" s="332">
        <v>0.1</v>
      </c>
      <c r="H44" s="333"/>
      <c r="I44" s="333"/>
      <c r="J44" s="333"/>
      <c r="K44" s="334" t="s">
        <v>84</v>
      </c>
      <c r="L44" s="333"/>
      <c r="M44" s="333"/>
      <c r="N44" s="335">
        <v>0.1</v>
      </c>
      <c r="O44" s="335"/>
      <c r="P44" s="335"/>
      <c r="Q44" s="335"/>
      <c r="R44" s="335"/>
      <c r="S44" s="335"/>
      <c r="T44" s="335"/>
      <c r="U44" s="72"/>
      <c r="V44" s="327" t="s">
        <v>48</v>
      </c>
      <c r="W44" s="327"/>
      <c r="X44" s="330">
        <f>ROUND((Q37+X40+X41+X42+X43)*N44,2)</f>
        <v>3.49</v>
      </c>
      <c r="Y44" s="330"/>
      <c r="Z44" s="330"/>
      <c r="AA44" s="330"/>
      <c r="AB44" s="330"/>
      <c r="AC44" s="330"/>
      <c r="AD44" s="330"/>
      <c r="AE44" s="330"/>
      <c r="AF44" s="330"/>
    </row>
    <row r="45" spans="1:32" x14ac:dyDescent="0.25">
      <c r="A45" s="173"/>
      <c r="B45" s="173"/>
      <c r="C45" s="173"/>
      <c r="D45" s="173"/>
      <c r="E45" s="173"/>
      <c r="F45" s="173"/>
      <c r="G45" s="173"/>
      <c r="H45" s="173"/>
      <c r="I45" s="173"/>
      <c r="J45" s="173"/>
      <c r="K45" s="173"/>
      <c r="L45" s="173"/>
      <c r="M45" s="173"/>
      <c r="N45" s="173"/>
      <c r="O45" s="173"/>
      <c r="P45" s="173"/>
      <c r="Q45" s="173"/>
      <c r="R45" s="173"/>
      <c r="S45" s="173"/>
      <c r="T45" s="173"/>
      <c r="U45" s="173"/>
      <c r="V45" s="173"/>
      <c r="W45" s="173"/>
      <c r="X45" s="173"/>
      <c r="Y45" s="173"/>
      <c r="Z45" s="173"/>
      <c r="AA45" s="173"/>
      <c r="AB45" s="173"/>
      <c r="AC45" s="173"/>
      <c r="AD45" s="173"/>
      <c r="AE45" s="173"/>
      <c r="AF45" s="173"/>
    </row>
    <row r="46" spans="1:32" x14ac:dyDescent="0.25">
      <c r="A46" s="327" t="s">
        <v>85</v>
      </c>
      <c r="B46" s="327"/>
      <c r="C46" s="327"/>
      <c r="D46" s="327"/>
      <c r="E46" s="327"/>
      <c r="F46" s="327"/>
      <c r="G46" s="327"/>
      <c r="H46" s="327"/>
      <c r="I46" s="327"/>
      <c r="J46" s="327"/>
      <c r="K46" s="327"/>
      <c r="L46" s="327"/>
      <c r="M46" s="327"/>
      <c r="N46" s="327"/>
      <c r="O46" s="327"/>
      <c r="P46" s="327"/>
      <c r="Q46" s="327"/>
      <c r="R46" s="327"/>
      <c r="S46" s="327"/>
      <c r="T46" s="327"/>
      <c r="U46" s="176"/>
      <c r="V46" s="327" t="s">
        <v>48</v>
      </c>
      <c r="W46" s="327"/>
      <c r="X46" s="330">
        <v>3</v>
      </c>
      <c r="Y46" s="330"/>
      <c r="Z46" s="330"/>
      <c r="AA46" s="330"/>
      <c r="AB46" s="330"/>
      <c r="AC46" s="330"/>
      <c r="AD46" s="330"/>
      <c r="AE46" s="330"/>
      <c r="AF46" s="330"/>
    </row>
    <row r="47" spans="1:32" x14ac:dyDescent="0.25">
      <c r="A47" s="173"/>
      <c r="B47" s="173"/>
      <c r="C47" s="173"/>
      <c r="D47" s="173"/>
      <c r="E47" s="173"/>
      <c r="F47" s="173"/>
      <c r="G47" s="173"/>
      <c r="H47" s="173"/>
      <c r="I47" s="173"/>
      <c r="J47" s="173"/>
      <c r="K47" s="173"/>
      <c r="L47" s="173"/>
      <c r="M47" s="173"/>
      <c r="N47" s="173"/>
      <c r="O47" s="173"/>
      <c r="P47" s="173"/>
      <c r="Q47" s="173"/>
      <c r="R47" s="173"/>
      <c r="S47" s="173"/>
      <c r="T47" s="173"/>
      <c r="U47" s="173"/>
      <c r="V47" s="173"/>
      <c r="W47" s="173"/>
      <c r="X47" s="173"/>
      <c r="Y47" s="173"/>
      <c r="Z47" s="173"/>
      <c r="AA47" s="173"/>
      <c r="AB47" s="173"/>
      <c r="AC47" s="173"/>
      <c r="AD47" s="173"/>
      <c r="AE47" s="173"/>
      <c r="AF47" s="173"/>
    </row>
    <row r="48" spans="1:32" x14ac:dyDescent="0.25">
      <c r="A48" s="328" t="s">
        <v>86</v>
      </c>
      <c r="B48" s="328"/>
      <c r="C48" s="328"/>
      <c r="D48" s="328"/>
      <c r="E48" s="328"/>
      <c r="F48" s="328"/>
      <c r="G48" s="328"/>
      <c r="H48" s="328"/>
      <c r="I48" s="328"/>
      <c r="J48" s="328"/>
      <c r="K48" s="328"/>
      <c r="L48" s="328"/>
      <c r="M48" s="328"/>
      <c r="N48" s="328"/>
      <c r="O48" s="327" t="s">
        <v>48</v>
      </c>
      <c r="P48" s="327"/>
      <c r="Q48" s="331">
        <f>SUM(X42:AF44,Q37)+X41+X40+X46</f>
        <v>41.37</v>
      </c>
      <c r="R48" s="331"/>
      <c r="S48" s="331"/>
      <c r="T48" s="331"/>
      <c r="U48" s="331"/>
      <c r="V48" s="331"/>
      <c r="W48" s="331"/>
      <c r="X48" s="331"/>
      <c r="Y48" s="331"/>
      <c r="Z48" s="331"/>
      <c r="AA48" s="331"/>
      <c r="AB48" s="173"/>
      <c r="AC48" s="173"/>
      <c r="AD48" s="173"/>
      <c r="AE48" s="173"/>
      <c r="AF48" s="173"/>
    </row>
    <row r="49" spans="1:32" x14ac:dyDescent="0.25">
      <c r="A49" s="173"/>
      <c r="B49" s="173"/>
      <c r="C49" s="173"/>
      <c r="D49" s="173"/>
      <c r="E49" s="173"/>
      <c r="F49" s="173"/>
      <c r="G49" s="173"/>
      <c r="H49" s="173"/>
      <c r="I49" s="173"/>
      <c r="J49" s="173"/>
      <c r="K49" s="173"/>
      <c r="L49" s="173"/>
      <c r="M49" s="173"/>
      <c r="N49" s="173"/>
      <c r="O49" s="173"/>
      <c r="P49" s="173"/>
      <c r="Q49" s="173"/>
      <c r="R49" s="173"/>
      <c r="S49" s="173"/>
      <c r="T49" s="173"/>
      <c r="U49" s="173"/>
      <c r="V49" s="173"/>
      <c r="W49" s="173"/>
      <c r="X49" s="173"/>
      <c r="Y49" s="173"/>
      <c r="Z49" s="173"/>
      <c r="AA49" s="173"/>
      <c r="AB49" s="173"/>
      <c r="AC49" s="173"/>
      <c r="AD49" s="173"/>
      <c r="AE49" s="173"/>
      <c r="AF49" s="173"/>
    </row>
    <row r="50" spans="1:32" x14ac:dyDescent="0.25">
      <c r="A50" s="328" t="s">
        <v>42</v>
      </c>
      <c r="B50" s="328"/>
      <c r="C50" s="328"/>
      <c r="D50" s="72"/>
      <c r="E50" s="72"/>
      <c r="F50" s="72"/>
      <c r="G50" s="72"/>
      <c r="H50" s="72"/>
      <c r="I50" s="72"/>
      <c r="J50" s="72"/>
      <c r="K50" s="72"/>
      <c r="L50" s="72"/>
      <c r="M50" s="72"/>
      <c r="N50" s="72"/>
      <c r="O50" s="72"/>
      <c r="P50" s="72"/>
      <c r="Q50" s="72"/>
      <c r="R50" s="72"/>
      <c r="S50" s="72"/>
      <c r="T50" s="72"/>
      <c r="U50" s="72"/>
      <c r="V50" s="72"/>
      <c r="W50" s="72"/>
      <c r="X50" s="72"/>
      <c r="Y50" s="72"/>
      <c r="Z50" s="72"/>
      <c r="AA50" s="72"/>
      <c r="AB50" s="72"/>
      <c r="AC50" s="72"/>
      <c r="AD50" s="72"/>
      <c r="AE50" s="72"/>
      <c r="AF50" s="72"/>
    </row>
    <row r="51" spans="1:32" x14ac:dyDescent="0.25">
      <c r="A51" s="176" t="s">
        <v>87</v>
      </c>
      <c r="B51" s="329" t="s">
        <v>88</v>
      </c>
      <c r="C51" s="329"/>
      <c r="D51" s="329"/>
      <c r="E51" s="329"/>
      <c r="F51" s="329"/>
      <c r="G51" s="329"/>
      <c r="H51" s="329"/>
      <c r="I51" s="329"/>
      <c r="J51" s="329"/>
      <c r="K51" s="329"/>
      <c r="L51" s="329"/>
      <c r="M51" s="329"/>
      <c r="N51" s="329"/>
      <c r="O51" s="329"/>
      <c r="P51" s="329"/>
      <c r="Q51" s="329"/>
      <c r="R51" s="329"/>
      <c r="S51" s="329"/>
      <c r="T51" s="329"/>
      <c r="U51" s="329"/>
      <c r="V51" s="329"/>
      <c r="W51" s="329"/>
      <c r="X51" s="329"/>
      <c r="Y51" s="329"/>
      <c r="Z51" s="329"/>
      <c r="AA51" s="329"/>
      <c r="AB51" s="329"/>
      <c r="AC51" s="329"/>
      <c r="AD51" s="329"/>
      <c r="AE51" s="329"/>
      <c r="AF51" s="329"/>
    </row>
    <row r="52" spans="1:32" x14ac:dyDescent="0.25">
      <c r="A52" s="176" t="s">
        <v>73</v>
      </c>
      <c r="B52" s="327" t="s">
        <v>89</v>
      </c>
      <c r="C52" s="327"/>
      <c r="D52" s="327"/>
      <c r="E52" s="327"/>
      <c r="F52" s="327"/>
      <c r="G52" s="327"/>
      <c r="H52" s="327"/>
      <c r="I52" s="327"/>
      <c r="J52" s="327"/>
      <c r="K52" s="327"/>
      <c r="L52" s="327"/>
      <c r="M52" s="327"/>
      <c r="N52" s="327"/>
      <c r="O52" s="327"/>
      <c r="P52" s="327"/>
      <c r="Q52" s="327"/>
      <c r="R52" s="327"/>
      <c r="S52" s="327"/>
      <c r="T52" s="327"/>
      <c r="U52" s="327"/>
      <c r="V52" s="327"/>
      <c r="W52" s="327"/>
      <c r="X52" s="327"/>
      <c r="Y52" s="327"/>
      <c r="Z52" s="327"/>
      <c r="AA52" s="327"/>
      <c r="AB52" s="327"/>
      <c r="AC52" s="327"/>
      <c r="AD52" s="327"/>
      <c r="AE52" s="327"/>
      <c r="AF52" s="327"/>
    </row>
    <row r="53" spans="1:32" x14ac:dyDescent="0.25">
      <c r="A53" s="176" t="s">
        <v>76</v>
      </c>
      <c r="B53" s="327" t="s">
        <v>89</v>
      </c>
      <c r="C53" s="327"/>
      <c r="D53" s="327"/>
      <c r="E53" s="327"/>
      <c r="F53" s="327"/>
      <c r="G53" s="327"/>
      <c r="H53" s="327"/>
      <c r="I53" s="327"/>
      <c r="J53" s="327"/>
      <c r="K53" s="327"/>
      <c r="L53" s="327"/>
      <c r="M53" s="327"/>
      <c r="N53" s="327"/>
      <c r="O53" s="327"/>
      <c r="P53" s="327"/>
      <c r="Q53" s="327"/>
      <c r="R53" s="327"/>
      <c r="S53" s="327"/>
      <c r="T53" s="327"/>
      <c r="U53" s="327"/>
      <c r="V53" s="327"/>
      <c r="W53" s="327"/>
      <c r="X53" s="327"/>
      <c r="Y53" s="327"/>
      <c r="Z53" s="327"/>
      <c r="AA53" s="327"/>
      <c r="AB53" s="327"/>
      <c r="AC53" s="327"/>
      <c r="AD53" s="327"/>
      <c r="AE53" s="327"/>
      <c r="AF53" s="327"/>
    </row>
    <row r="54" spans="1:32" x14ac:dyDescent="0.25">
      <c r="A54" s="176" t="s">
        <v>79</v>
      </c>
      <c r="B54" s="327" t="s">
        <v>90</v>
      </c>
      <c r="C54" s="327"/>
      <c r="D54" s="327"/>
      <c r="E54" s="327"/>
      <c r="F54" s="327"/>
      <c r="G54" s="327"/>
      <c r="H54" s="327"/>
      <c r="I54" s="327"/>
      <c r="J54" s="327"/>
      <c r="K54" s="327"/>
      <c r="L54" s="327"/>
      <c r="M54" s="327"/>
      <c r="N54" s="327"/>
      <c r="O54" s="327"/>
      <c r="P54" s="327"/>
      <c r="Q54" s="327"/>
      <c r="R54" s="327"/>
      <c r="S54" s="327"/>
      <c r="T54" s="327"/>
      <c r="U54" s="327"/>
      <c r="V54" s="327"/>
      <c r="W54" s="327"/>
      <c r="X54" s="327"/>
      <c r="Y54" s="327"/>
      <c r="Z54" s="327"/>
      <c r="AA54" s="327"/>
      <c r="AB54" s="327"/>
      <c r="AC54" s="327"/>
      <c r="AD54" s="327"/>
      <c r="AE54" s="327"/>
      <c r="AF54" s="327"/>
    </row>
    <row r="55" spans="1:32" x14ac:dyDescent="0.25">
      <c r="A55" s="176" t="s">
        <v>82</v>
      </c>
      <c r="B55" s="327" t="s">
        <v>91</v>
      </c>
      <c r="C55" s="327"/>
      <c r="D55" s="327"/>
      <c r="E55" s="327"/>
      <c r="F55" s="327"/>
      <c r="G55" s="327"/>
      <c r="H55" s="327"/>
      <c r="I55" s="327"/>
      <c r="J55" s="327"/>
      <c r="K55" s="327"/>
      <c r="L55" s="327"/>
      <c r="M55" s="327"/>
      <c r="N55" s="327"/>
      <c r="O55" s="327"/>
      <c r="P55" s="327"/>
      <c r="Q55" s="327"/>
      <c r="R55" s="327"/>
      <c r="S55" s="327"/>
      <c r="T55" s="327"/>
      <c r="U55" s="327"/>
      <c r="V55" s="327"/>
      <c r="W55" s="327"/>
      <c r="X55" s="327"/>
      <c r="Y55" s="327"/>
      <c r="Z55" s="327"/>
      <c r="AA55" s="327"/>
      <c r="AB55" s="327"/>
      <c r="AC55" s="327"/>
      <c r="AD55" s="327"/>
      <c r="AE55" s="327"/>
      <c r="AF55" s="327"/>
    </row>
    <row r="56" spans="1:32" x14ac:dyDescent="0.25">
      <c r="A56" s="176" t="s">
        <v>84</v>
      </c>
      <c r="B56" s="327" t="s">
        <v>92</v>
      </c>
      <c r="C56" s="327"/>
      <c r="D56" s="327"/>
      <c r="E56" s="327"/>
      <c r="F56" s="327"/>
      <c r="G56" s="327"/>
      <c r="H56" s="327"/>
      <c r="I56" s="327"/>
      <c r="J56" s="327"/>
      <c r="K56" s="327"/>
      <c r="L56" s="327"/>
      <c r="M56" s="327"/>
      <c r="N56" s="327"/>
      <c r="O56" s="327"/>
      <c r="P56" s="327"/>
      <c r="Q56" s="327"/>
      <c r="R56" s="327"/>
      <c r="S56" s="327"/>
      <c r="T56" s="327"/>
      <c r="U56" s="327"/>
      <c r="V56" s="327"/>
      <c r="W56" s="327"/>
      <c r="X56" s="327"/>
      <c r="Y56" s="327"/>
      <c r="Z56" s="327"/>
      <c r="AA56" s="327"/>
      <c r="AB56" s="327"/>
      <c r="AC56" s="327"/>
      <c r="AD56" s="327"/>
      <c r="AE56" s="327"/>
      <c r="AF56" s="327"/>
    </row>
  </sheetData>
  <mergeCells count="138">
    <mergeCell ref="A1:AF1"/>
    <mergeCell ref="A3:B3"/>
    <mergeCell ref="C3:G3"/>
    <mergeCell ref="H3:AF3"/>
    <mergeCell ref="A5:C5"/>
    <mergeCell ref="D5:T5"/>
    <mergeCell ref="U5:AA5"/>
    <mergeCell ref="AB5:AF5"/>
    <mergeCell ref="F10:M10"/>
    <mergeCell ref="N10:T10"/>
    <mergeCell ref="U10:W10"/>
    <mergeCell ref="F12:M12"/>
    <mergeCell ref="N12:T12"/>
    <mergeCell ref="U12:W12"/>
    <mergeCell ref="D14:K14"/>
    <mergeCell ref="M14:N14"/>
    <mergeCell ref="O14:Y14"/>
    <mergeCell ref="F11:M11"/>
    <mergeCell ref="N11:T11"/>
    <mergeCell ref="U11:W11"/>
    <mergeCell ref="A7:E12"/>
    <mergeCell ref="F7:M7"/>
    <mergeCell ref="N7:T7"/>
    <mergeCell ref="U7:W7"/>
    <mergeCell ref="F8:M8"/>
    <mergeCell ref="N8:T8"/>
    <mergeCell ref="U8:W8"/>
    <mergeCell ref="F9:M9"/>
    <mergeCell ref="N9:T9"/>
    <mergeCell ref="U9:W9"/>
    <mergeCell ref="A21:C21"/>
    <mergeCell ref="D21:T21"/>
    <mergeCell ref="U21:AA21"/>
    <mergeCell ref="AB21:AF21"/>
    <mergeCell ref="A23:M23"/>
    <mergeCell ref="N23:T23"/>
    <mergeCell ref="U23:W23"/>
    <mergeCell ref="H18:I18"/>
    <mergeCell ref="J18:N18"/>
    <mergeCell ref="O18:V18"/>
    <mergeCell ref="A19:I19"/>
    <mergeCell ref="J19:K19"/>
    <mergeCell ref="L19:V19"/>
    <mergeCell ref="A14:C18"/>
    <mergeCell ref="D17:K17"/>
    <mergeCell ref="M17:V17"/>
    <mergeCell ref="D18:G18"/>
    <mergeCell ref="Z14:AA14"/>
    <mergeCell ref="AB14:AF14"/>
    <mergeCell ref="D15:G15"/>
    <mergeCell ref="H15:I15"/>
    <mergeCell ref="J15:N15"/>
    <mergeCell ref="O15:V15"/>
    <mergeCell ref="A30:I30"/>
    <mergeCell ref="J30:K30"/>
    <mergeCell ref="L30:V30"/>
    <mergeCell ref="A31:AF31"/>
    <mergeCell ref="A32:K32"/>
    <mergeCell ref="M32:U32"/>
    <mergeCell ref="V32:X32"/>
    <mergeCell ref="Y32:AF32"/>
    <mergeCell ref="D28:K28"/>
    <mergeCell ref="M28:V28"/>
    <mergeCell ref="D29:G29"/>
    <mergeCell ref="H29:I29"/>
    <mergeCell ref="J29:N29"/>
    <mergeCell ref="O29:V29"/>
    <mergeCell ref="A25:C29"/>
    <mergeCell ref="D25:K25"/>
    <mergeCell ref="M25:N25"/>
    <mergeCell ref="O25:Y25"/>
    <mergeCell ref="Z25:AA25"/>
    <mergeCell ref="AB25:AF25"/>
    <mergeCell ref="D26:G26"/>
    <mergeCell ref="H26:I26"/>
    <mergeCell ref="J26:N26"/>
    <mergeCell ref="O26:V26"/>
    <mergeCell ref="A34:G34"/>
    <mergeCell ref="H34:J34"/>
    <mergeCell ref="L34:O34"/>
    <mergeCell ref="P34:T34"/>
    <mergeCell ref="V34:X34"/>
    <mergeCell ref="Y34:AF34"/>
    <mergeCell ref="A33:G33"/>
    <mergeCell ref="H33:J33"/>
    <mergeCell ref="L33:O33"/>
    <mergeCell ref="P33:T33"/>
    <mergeCell ref="V33:X33"/>
    <mergeCell ref="Y33:AF33"/>
    <mergeCell ref="A40:F40"/>
    <mergeCell ref="G40:J40"/>
    <mergeCell ref="K40:M40"/>
    <mergeCell ref="N40:T40"/>
    <mergeCell ref="V40:W40"/>
    <mergeCell ref="X40:AF40"/>
    <mergeCell ref="O35:X35"/>
    <mergeCell ref="Y35:AF35"/>
    <mergeCell ref="A37:N37"/>
    <mergeCell ref="O37:P37"/>
    <mergeCell ref="Q37:Y37"/>
    <mergeCell ref="A39:I39"/>
    <mergeCell ref="A42:F42"/>
    <mergeCell ref="G42:J42"/>
    <mergeCell ref="K42:M42"/>
    <mergeCell ref="N42:T42"/>
    <mergeCell ref="V42:W42"/>
    <mergeCell ref="X42:AF42"/>
    <mergeCell ref="A41:F41"/>
    <mergeCell ref="G41:J41"/>
    <mergeCell ref="K41:M41"/>
    <mergeCell ref="N41:T41"/>
    <mergeCell ref="V41:W41"/>
    <mergeCell ref="X41:AF41"/>
    <mergeCell ref="A44:F44"/>
    <mergeCell ref="G44:J44"/>
    <mergeCell ref="K44:M44"/>
    <mergeCell ref="N44:T44"/>
    <mergeCell ref="V44:W44"/>
    <mergeCell ref="X44:AF44"/>
    <mergeCell ref="A43:F43"/>
    <mergeCell ref="G43:J43"/>
    <mergeCell ref="K43:M43"/>
    <mergeCell ref="N43:T43"/>
    <mergeCell ref="V43:W43"/>
    <mergeCell ref="X43:AF43"/>
    <mergeCell ref="B56:AF56"/>
    <mergeCell ref="A50:C50"/>
    <mergeCell ref="B51:AF51"/>
    <mergeCell ref="B52:AF52"/>
    <mergeCell ref="B53:AF53"/>
    <mergeCell ref="B54:AF54"/>
    <mergeCell ref="B55:AF55"/>
    <mergeCell ref="A46:T46"/>
    <mergeCell ref="V46:W46"/>
    <mergeCell ref="X46:AF46"/>
    <mergeCell ref="A48:N48"/>
    <mergeCell ref="O48:P48"/>
    <mergeCell ref="Q48:AA48"/>
  </mergeCells>
  <pageMargins left="0.7" right="0.7" top="0.75" bottom="0.75" header="0.3" footer="0.3"/>
  <legacyDrawing r:id="rId1"/>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79998168889431442"/>
  </sheetPr>
  <dimension ref="B1:N56"/>
  <sheetViews>
    <sheetView view="pageBreakPreview" topLeftCell="A47" zoomScale="85" zoomScaleNormal="85" zoomScaleSheetLayoutView="85" workbookViewId="0">
      <selection activeCell="B1" sqref="B1:J61"/>
    </sheetView>
  </sheetViews>
  <sheetFormatPr defaultRowHeight="15" x14ac:dyDescent="0.25"/>
  <cols>
    <col min="1" max="1" width="3.7109375" style="289" customWidth="1"/>
    <col min="2" max="2" width="15.7109375" style="289" customWidth="1"/>
    <col min="3" max="3" width="80.7109375" style="289" customWidth="1"/>
    <col min="4" max="4" width="8.7109375" style="6" customWidth="1"/>
    <col min="5" max="5" width="9.85546875" style="112" customWidth="1"/>
    <col min="6" max="9" width="10.7109375" style="112" customWidth="1"/>
    <col min="10" max="10" width="3.7109375" style="289" customWidth="1"/>
    <col min="11" max="257" width="9.140625" style="289"/>
    <col min="258" max="258" width="13.7109375" style="289" customWidth="1"/>
    <col min="259" max="259" width="42.7109375" style="289" bestFit="1" customWidth="1"/>
    <col min="260" max="260" width="8.7109375" style="289" customWidth="1"/>
    <col min="261" max="261" width="9.85546875" style="289" customWidth="1"/>
    <col min="262" max="265" width="10.7109375" style="289" customWidth="1"/>
    <col min="266" max="266" width="3.7109375" style="289" customWidth="1"/>
    <col min="267" max="513" width="9.140625" style="289"/>
    <col min="514" max="514" width="13.7109375" style="289" customWidth="1"/>
    <col min="515" max="515" width="42.7109375" style="289" bestFit="1" customWidth="1"/>
    <col min="516" max="516" width="8.7109375" style="289" customWidth="1"/>
    <col min="517" max="517" width="9.85546875" style="289" customWidth="1"/>
    <col min="518" max="521" width="10.7109375" style="289" customWidth="1"/>
    <col min="522" max="522" width="3.7109375" style="289" customWidth="1"/>
    <col min="523" max="769" width="9.140625" style="289"/>
    <col min="770" max="770" width="13.7109375" style="289" customWidth="1"/>
    <col min="771" max="771" width="42.7109375" style="289" bestFit="1" customWidth="1"/>
    <col min="772" max="772" width="8.7109375" style="289" customWidth="1"/>
    <col min="773" max="773" width="9.85546875" style="289" customWidth="1"/>
    <col min="774" max="777" width="10.7109375" style="289" customWidth="1"/>
    <col min="778" max="778" width="3.7109375" style="289" customWidth="1"/>
    <col min="779" max="1025" width="9.140625" style="289"/>
    <col min="1026" max="1026" width="13.7109375" style="289" customWidth="1"/>
    <col min="1027" max="1027" width="42.7109375" style="289" bestFit="1" customWidth="1"/>
    <col min="1028" max="1028" width="8.7109375" style="289" customWidth="1"/>
    <col min="1029" max="1029" width="9.85546875" style="289" customWidth="1"/>
    <col min="1030" max="1033" width="10.7109375" style="289" customWidth="1"/>
    <col min="1034" max="1034" width="3.7109375" style="289" customWidth="1"/>
    <col min="1035" max="1281" width="9.140625" style="289"/>
    <col min="1282" max="1282" width="13.7109375" style="289" customWidth="1"/>
    <col min="1283" max="1283" width="42.7109375" style="289" bestFit="1" customWidth="1"/>
    <col min="1284" max="1284" width="8.7109375" style="289" customWidth="1"/>
    <col min="1285" max="1285" width="9.85546875" style="289" customWidth="1"/>
    <col min="1286" max="1289" width="10.7109375" style="289" customWidth="1"/>
    <col min="1290" max="1290" width="3.7109375" style="289" customWidth="1"/>
    <col min="1291" max="1537" width="9.140625" style="289"/>
    <col min="1538" max="1538" width="13.7109375" style="289" customWidth="1"/>
    <col min="1539" max="1539" width="42.7109375" style="289" bestFit="1" customWidth="1"/>
    <col min="1540" max="1540" width="8.7109375" style="289" customWidth="1"/>
    <col min="1541" max="1541" width="9.85546875" style="289" customWidth="1"/>
    <col min="1542" max="1545" width="10.7109375" style="289" customWidth="1"/>
    <col min="1546" max="1546" width="3.7109375" style="289" customWidth="1"/>
    <col min="1547" max="1793" width="9.140625" style="289"/>
    <col min="1794" max="1794" width="13.7109375" style="289" customWidth="1"/>
    <col min="1795" max="1795" width="42.7109375" style="289" bestFit="1" customWidth="1"/>
    <col min="1796" max="1796" width="8.7109375" style="289" customWidth="1"/>
    <col min="1797" max="1797" width="9.85546875" style="289" customWidth="1"/>
    <col min="1798" max="1801" width="10.7109375" style="289" customWidth="1"/>
    <col min="1802" max="1802" width="3.7109375" style="289" customWidth="1"/>
    <col min="1803" max="2049" width="9.140625" style="289"/>
    <col min="2050" max="2050" width="13.7109375" style="289" customWidth="1"/>
    <col min="2051" max="2051" width="42.7109375" style="289" bestFit="1" customWidth="1"/>
    <col min="2052" max="2052" width="8.7109375" style="289" customWidth="1"/>
    <col min="2053" max="2053" width="9.85546875" style="289" customWidth="1"/>
    <col min="2054" max="2057" width="10.7109375" style="289" customWidth="1"/>
    <col min="2058" max="2058" width="3.7109375" style="289" customWidth="1"/>
    <col min="2059" max="2305" width="9.140625" style="289"/>
    <col min="2306" max="2306" width="13.7109375" style="289" customWidth="1"/>
    <col min="2307" max="2307" width="42.7109375" style="289" bestFit="1" customWidth="1"/>
    <col min="2308" max="2308" width="8.7109375" style="289" customWidth="1"/>
    <col min="2309" max="2309" width="9.85546875" style="289" customWidth="1"/>
    <col min="2310" max="2313" width="10.7109375" style="289" customWidth="1"/>
    <col min="2314" max="2314" width="3.7109375" style="289" customWidth="1"/>
    <col min="2315" max="2561" width="9.140625" style="289"/>
    <col min="2562" max="2562" width="13.7109375" style="289" customWidth="1"/>
    <col min="2563" max="2563" width="42.7109375" style="289" bestFit="1" customWidth="1"/>
    <col min="2564" max="2564" width="8.7109375" style="289" customWidth="1"/>
    <col min="2565" max="2565" width="9.85546875" style="289" customWidth="1"/>
    <col min="2566" max="2569" width="10.7109375" style="289" customWidth="1"/>
    <col min="2570" max="2570" width="3.7109375" style="289" customWidth="1"/>
    <col min="2571" max="2817" width="9.140625" style="289"/>
    <col min="2818" max="2818" width="13.7109375" style="289" customWidth="1"/>
    <col min="2819" max="2819" width="42.7109375" style="289" bestFit="1" customWidth="1"/>
    <col min="2820" max="2820" width="8.7109375" style="289" customWidth="1"/>
    <col min="2821" max="2821" width="9.85546875" style="289" customWidth="1"/>
    <col min="2822" max="2825" width="10.7109375" style="289" customWidth="1"/>
    <col min="2826" max="2826" width="3.7109375" style="289" customWidth="1"/>
    <col min="2827" max="3073" width="9.140625" style="289"/>
    <col min="3074" max="3074" width="13.7109375" style="289" customWidth="1"/>
    <col min="3075" max="3075" width="42.7109375" style="289" bestFit="1" customWidth="1"/>
    <col min="3076" max="3076" width="8.7109375" style="289" customWidth="1"/>
    <col min="3077" max="3077" width="9.85546875" style="289" customWidth="1"/>
    <col min="3078" max="3081" width="10.7109375" style="289" customWidth="1"/>
    <col min="3082" max="3082" width="3.7109375" style="289" customWidth="1"/>
    <col min="3083" max="3329" width="9.140625" style="289"/>
    <col min="3330" max="3330" width="13.7109375" style="289" customWidth="1"/>
    <col min="3331" max="3331" width="42.7109375" style="289" bestFit="1" customWidth="1"/>
    <col min="3332" max="3332" width="8.7109375" style="289" customWidth="1"/>
    <col min="3333" max="3333" width="9.85546875" style="289" customWidth="1"/>
    <col min="3334" max="3337" width="10.7109375" style="289" customWidth="1"/>
    <col min="3338" max="3338" width="3.7109375" style="289" customWidth="1"/>
    <col min="3339" max="3585" width="9.140625" style="289"/>
    <col min="3586" max="3586" width="13.7109375" style="289" customWidth="1"/>
    <col min="3587" max="3587" width="42.7109375" style="289" bestFit="1" customWidth="1"/>
    <col min="3588" max="3588" width="8.7109375" style="289" customWidth="1"/>
    <col min="3589" max="3589" width="9.85546875" style="289" customWidth="1"/>
    <col min="3590" max="3593" width="10.7109375" style="289" customWidth="1"/>
    <col min="3594" max="3594" width="3.7109375" style="289" customWidth="1"/>
    <col min="3595" max="3841" width="9.140625" style="289"/>
    <col min="3842" max="3842" width="13.7109375" style="289" customWidth="1"/>
    <col min="3843" max="3843" width="42.7109375" style="289" bestFit="1" customWidth="1"/>
    <col min="3844" max="3844" width="8.7109375" style="289" customWidth="1"/>
    <col min="3845" max="3845" width="9.85546875" style="289" customWidth="1"/>
    <col min="3846" max="3849" width="10.7109375" style="289" customWidth="1"/>
    <col min="3850" max="3850" width="3.7109375" style="289" customWidth="1"/>
    <col min="3851" max="4097" width="9.140625" style="289"/>
    <col min="4098" max="4098" width="13.7109375" style="289" customWidth="1"/>
    <col min="4099" max="4099" width="42.7109375" style="289" bestFit="1" customWidth="1"/>
    <col min="4100" max="4100" width="8.7109375" style="289" customWidth="1"/>
    <col min="4101" max="4101" width="9.85546875" style="289" customWidth="1"/>
    <col min="4102" max="4105" width="10.7109375" style="289" customWidth="1"/>
    <col min="4106" max="4106" width="3.7109375" style="289" customWidth="1"/>
    <col min="4107" max="4353" width="9.140625" style="289"/>
    <col min="4354" max="4354" width="13.7109375" style="289" customWidth="1"/>
    <col min="4355" max="4355" width="42.7109375" style="289" bestFit="1" customWidth="1"/>
    <col min="4356" max="4356" width="8.7109375" style="289" customWidth="1"/>
    <col min="4357" max="4357" width="9.85546875" style="289" customWidth="1"/>
    <col min="4358" max="4361" width="10.7109375" style="289" customWidth="1"/>
    <col min="4362" max="4362" width="3.7109375" style="289" customWidth="1"/>
    <col min="4363" max="4609" width="9.140625" style="289"/>
    <col min="4610" max="4610" width="13.7109375" style="289" customWidth="1"/>
    <col min="4611" max="4611" width="42.7109375" style="289" bestFit="1" customWidth="1"/>
    <col min="4612" max="4612" width="8.7109375" style="289" customWidth="1"/>
    <col min="4613" max="4613" width="9.85546875" style="289" customWidth="1"/>
    <col min="4614" max="4617" width="10.7109375" style="289" customWidth="1"/>
    <col min="4618" max="4618" width="3.7109375" style="289" customWidth="1"/>
    <col min="4619" max="4865" width="9.140625" style="289"/>
    <col min="4866" max="4866" width="13.7109375" style="289" customWidth="1"/>
    <col min="4867" max="4867" width="42.7109375" style="289" bestFit="1" customWidth="1"/>
    <col min="4868" max="4868" width="8.7109375" style="289" customWidth="1"/>
    <col min="4869" max="4869" width="9.85546875" style="289" customWidth="1"/>
    <col min="4870" max="4873" width="10.7109375" style="289" customWidth="1"/>
    <col min="4874" max="4874" width="3.7109375" style="289" customWidth="1"/>
    <col min="4875" max="5121" width="9.140625" style="289"/>
    <col min="5122" max="5122" width="13.7109375" style="289" customWidth="1"/>
    <col min="5123" max="5123" width="42.7109375" style="289" bestFit="1" customWidth="1"/>
    <col min="5124" max="5124" width="8.7109375" style="289" customWidth="1"/>
    <col min="5125" max="5125" width="9.85546875" style="289" customWidth="1"/>
    <col min="5126" max="5129" width="10.7109375" style="289" customWidth="1"/>
    <col min="5130" max="5130" width="3.7109375" style="289" customWidth="1"/>
    <col min="5131" max="5377" width="9.140625" style="289"/>
    <col min="5378" max="5378" width="13.7109375" style="289" customWidth="1"/>
    <col min="5379" max="5379" width="42.7109375" style="289" bestFit="1" customWidth="1"/>
    <col min="5380" max="5380" width="8.7109375" style="289" customWidth="1"/>
    <col min="5381" max="5381" width="9.85546875" style="289" customWidth="1"/>
    <col min="5382" max="5385" width="10.7109375" style="289" customWidth="1"/>
    <col min="5386" max="5386" width="3.7109375" style="289" customWidth="1"/>
    <col min="5387" max="5633" width="9.140625" style="289"/>
    <col min="5634" max="5634" width="13.7109375" style="289" customWidth="1"/>
    <col min="5635" max="5635" width="42.7109375" style="289" bestFit="1" customWidth="1"/>
    <col min="5636" max="5636" width="8.7109375" style="289" customWidth="1"/>
    <col min="5637" max="5637" width="9.85546875" style="289" customWidth="1"/>
    <col min="5638" max="5641" width="10.7109375" style="289" customWidth="1"/>
    <col min="5642" max="5642" width="3.7109375" style="289" customWidth="1"/>
    <col min="5643" max="5889" width="9.140625" style="289"/>
    <col min="5890" max="5890" width="13.7109375" style="289" customWidth="1"/>
    <col min="5891" max="5891" width="42.7109375" style="289" bestFit="1" customWidth="1"/>
    <col min="5892" max="5892" width="8.7109375" style="289" customWidth="1"/>
    <col min="5893" max="5893" width="9.85546875" style="289" customWidth="1"/>
    <col min="5894" max="5897" width="10.7109375" style="289" customWidth="1"/>
    <col min="5898" max="5898" width="3.7109375" style="289" customWidth="1"/>
    <col min="5899" max="6145" width="9.140625" style="289"/>
    <col min="6146" max="6146" width="13.7109375" style="289" customWidth="1"/>
    <col min="6147" max="6147" width="42.7109375" style="289" bestFit="1" customWidth="1"/>
    <col min="6148" max="6148" width="8.7109375" style="289" customWidth="1"/>
    <col min="6149" max="6149" width="9.85546875" style="289" customWidth="1"/>
    <col min="6150" max="6153" width="10.7109375" style="289" customWidth="1"/>
    <col min="6154" max="6154" width="3.7109375" style="289" customWidth="1"/>
    <col min="6155" max="6401" width="9.140625" style="289"/>
    <col min="6402" max="6402" width="13.7109375" style="289" customWidth="1"/>
    <col min="6403" max="6403" width="42.7109375" style="289" bestFit="1" customWidth="1"/>
    <col min="6404" max="6404" width="8.7109375" style="289" customWidth="1"/>
    <col min="6405" max="6405" width="9.85546875" style="289" customWidth="1"/>
    <col min="6406" max="6409" width="10.7109375" style="289" customWidth="1"/>
    <col min="6410" max="6410" width="3.7109375" style="289" customWidth="1"/>
    <col min="6411" max="6657" width="9.140625" style="289"/>
    <col min="6658" max="6658" width="13.7109375" style="289" customWidth="1"/>
    <col min="6659" max="6659" width="42.7109375" style="289" bestFit="1" customWidth="1"/>
    <col min="6660" max="6660" width="8.7109375" style="289" customWidth="1"/>
    <col min="6661" max="6661" width="9.85546875" style="289" customWidth="1"/>
    <col min="6662" max="6665" width="10.7109375" style="289" customWidth="1"/>
    <col min="6666" max="6666" width="3.7109375" style="289" customWidth="1"/>
    <col min="6667" max="6913" width="9.140625" style="289"/>
    <col min="6914" max="6914" width="13.7109375" style="289" customWidth="1"/>
    <col min="6915" max="6915" width="42.7109375" style="289" bestFit="1" customWidth="1"/>
    <col min="6916" max="6916" width="8.7109375" style="289" customWidth="1"/>
    <col min="6917" max="6917" width="9.85546875" style="289" customWidth="1"/>
    <col min="6918" max="6921" width="10.7109375" style="289" customWidth="1"/>
    <col min="6922" max="6922" width="3.7109375" style="289" customWidth="1"/>
    <col min="6923" max="7169" width="9.140625" style="289"/>
    <col min="7170" max="7170" width="13.7109375" style="289" customWidth="1"/>
    <col min="7171" max="7171" width="42.7109375" style="289" bestFit="1" customWidth="1"/>
    <col min="7172" max="7172" width="8.7109375" style="289" customWidth="1"/>
    <col min="7173" max="7173" width="9.85546875" style="289" customWidth="1"/>
    <col min="7174" max="7177" width="10.7109375" style="289" customWidth="1"/>
    <col min="7178" max="7178" width="3.7109375" style="289" customWidth="1"/>
    <col min="7179" max="7425" width="9.140625" style="289"/>
    <col min="7426" max="7426" width="13.7109375" style="289" customWidth="1"/>
    <col min="7427" max="7427" width="42.7109375" style="289" bestFit="1" customWidth="1"/>
    <col min="7428" max="7428" width="8.7109375" style="289" customWidth="1"/>
    <col min="7429" max="7429" width="9.85546875" style="289" customWidth="1"/>
    <col min="7430" max="7433" width="10.7109375" style="289" customWidth="1"/>
    <col min="7434" max="7434" width="3.7109375" style="289" customWidth="1"/>
    <col min="7435" max="7681" width="9.140625" style="289"/>
    <col min="7682" max="7682" width="13.7109375" style="289" customWidth="1"/>
    <col min="7683" max="7683" width="42.7109375" style="289" bestFit="1" customWidth="1"/>
    <col min="7684" max="7684" width="8.7109375" style="289" customWidth="1"/>
    <col min="7685" max="7685" width="9.85546875" style="289" customWidth="1"/>
    <col min="7686" max="7689" width="10.7109375" style="289" customWidth="1"/>
    <col min="7690" max="7690" width="3.7109375" style="289" customWidth="1"/>
    <col min="7691" max="7937" width="9.140625" style="289"/>
    <col min="7938" max="7938" width="13.7109375" style="289" customWidth="1"/>
    <col min="7939" max="7939" width="42.7109375" style="289" bestFit="1" customWidth="1"/>
    <col min="7940" max="7940" width="8.7109375" style="289" customWidth="1"/>
    <col min="7941" max="7941" width="9.85546875" style="289" customWidth="1"/>
    <col min="7942" max="7945" width="10.7109375" style="289" customWidth="1"/>
    <col min="7946" max="7946" width="3.7109375" style="289" customWidth="1"/>
    <col min="7947" max="8193" width="9.140625" style="289"/>
    <col min="8194" max="8194" width="13.7109375" style="289" customWidth="1"/>
    <col min="8195" max="8195" width="42.7109375" style="289" bestFit="1" customWidth="1"/>
    <col min="8196" max="8196" width="8.7109375" style="289" customWidth="1"/>
    <col min="8197" max="8197" width="9.85546875" style="289" customWidth="1"/>
    <col min="8198" max="8201" width="10.7109375" style="289" customWidth="1"/>
    <col min="8202" max="8202" width="3.7109375" style="289" customWidth="1"/>
    <col min="8203" max="8449" width="9.140625" style="289"/>
    <col min="8450" max="8450" width="13.7109375" style="289" customWidth="1"/>
    <col min="8451" max="8451" width="42.7109375" style="289" bestFit="1" customWidth="1"/>
    <col min="8452" max="8452" width="8.7109375" style="289" customWidth="1"/>
    <col min="8453" max="8453" width="9.85546875" style="289" customWidth="1"/>
    <col min="8454" max="8457" width="10.7109375" style="289" customWidth="1"/>
    <col min="8458" max="8458" width="3.7109375" style="289" customWidth="1"/>
    <col min="8459" max="8705" width="9.140625" style="289"/>
    <col min="8706" max="8706" width="13.7109375" style="289" customWidth="1"/>
    <col min="8707" max="8707" width="42.7109375" style="289" bestFit="1" customWidth="1"/>
    <col min="8708" max="8708" width="8.7109375" style="289" customWidth="1"/>
    <col min="8709" max="8709" width="9.85546875" style="289" customWidth="1"/>
    <col min="8710" max="8713" width="10.7109375" style="289" customWidth="1"/>
    <col min="8714" max="8714" width="3.7109375" style="289" customWidth="1"/>
    <col min="8715" max="8961" width="9.140625" style="289"/>
    <col min="8962" max="8962" width="13.7109375" style="289" customWidth="1"/>
    <col min="8963" max="8963" width="42.7109375" style="289" bestFit="1" customWidth="1"/>
    <col min="8964" max="8964" width="8.7109375" style="289" customWidth="1"/>
    <col min="8965" max="8965" width="9.85546875" style="289" customWidth="1"/>
    <col min="8966" max="8969" width="10.7109375" style="289" customWidth="1"/>
    <col min="8970" max="8970" width="3.7109375" style="289" customWidth="1"/>
    <col min="8971" max="9217" width="9.140625" style="289"/>
    <col min="9218" max="9218" width="13.7109375" style="289" customWidth="1"/>
    <col min="9219" max="9219" width="42.7109375" style="289" bestFit="1" customWidth="1"/>
    <col min="9220" max="9220" width="8.7109375" style="289" customWidth="1"/>
    <col min="9221" max="9221" width="9.85546875" style="289" customWidth="1"/>
    <col min="9222" max="9225" width="10.7109375" style="289" customWidth="1"/>
    <col min="9226" max="9226" width="3.7109375" style="289" customWidth="1"/>
    <col min="9227" max="9473" width="9.140625" style="289"/>
    <col min="9474" max="9474" width="13.7109375" style="289" customWidth="1"/>
    <col min="9475" max="9475" width="42.7109375" style="289" bestFit="1" customWidth="1"/>
    <col min="9476" max="9476" width="8.7109375" style="289" customWidth="1"/>
    <col min="9477" max="9477" width="9.85546875" style="289" customWidth="1"/>
    <col min="9478" max="9481" width="10.7109375" style="289" customWidth="1"/>
    <col min="9482" max="9482" width="3.7109375" style="289" customWidth="1"/>
    <col min="9483" max="9729" width="9.140625" style="289"/>
    <col min="9730" max="9730" width="13.7109375" style="289" customWidth="1"/>
    <col min="9731" max="9731" width="42.7109375" style="289" bestFit="1" customWidth="1"/>
    <col min="9732" max="9732" width="8.7109375" style="289" customWidth="1"/>
    <col min="9733" max="9733" width="9.85546875" style="289" customWidth="1"/>
    <col min="9734" max="9737" width="10.7109375" style="289" customWidth="1"/>
    <col min="9738" max="9738" width="3.7109375" style="289" customWidth="1"/>
    <col min="9739" max="9985" width="9.140625" style="289"/>
    <col min="9986" max="9986" width="13.7109375" style="289" customWidth="1"/>
    <col min="9987" max="9987" width="42.7109375" style="289" bestFit="1" customWidth="1"/>
    <col min="9988" max="9988" width="8.7109375" style="289" customWidth="1"/>
    <col min="9989" max="9989" width="9.85546875" style="289" customWidth="1"/>
    <col min="9990" max="9993" width="10.7109375" style="289" customWidth="1"/>
    <col min="9994" max="9994" width="3.7109375" style="289" customWidth="1"/>
    <col min="9995" max="10241" width="9.140625" style="289"/>
    <col min="10242" max="10242" width="13.7109375" style="289" customWidth="1"/>
    <col min="10243" max="10243" width="42.7109375" style="289" bestFit="1" customWidth="1"/>
    <col min="10244" max="10244" width="8.7109375" style="289" customWidth="1"/>
    <col min="10245" max="10245" width="9.85546875" style="289" customWidth="1"/>
    <col min="10246" max="10249" width="10.7109375" style="289" customWidth="1"/>
    <col min="10250" max="10250" width="3.7109375" style="289" customWidth="1"/>
    <col min="10251" max="10497" width="9.140625" style="289"/>
    <col min="10498" max="10498" width="13.7109375" style="289" customWidth="1"/>
    <col min="10499" max="10499" width="42.7109375" style="289" bestFit="1" customWidth="1"/>
    <col min="10500" max="10500" width="8.7109375" style="289" customWidth="1"/>
    <col min="10501" max="10501" width="9.85546875" style="289" customWidth="1"/>
    <col min="10502" max="10505" width="10.7109375" style="289" customWidth="1"/>
    <col min="10506" max="10506" width="3.7109375" style="289" customWidth="1"/>
    <col min="10507" max="10753" width="9.140625" style="289"/>
    <col min="10754" max="10754" width="13.7109375" style="289" customWidth="1"/>
    <col min="10755" max="10755" width="42.7109375" style="289" bestFit="1" customWidth="1"/>
    <col min="10756" max="10756" width="8.7109375" style="289" customWidth="1"/>
    <col min="10757" max="10757" width="9.85546875" style="289" customWidth="1"/>
    <col min="10758" max="10761" width="10.7109375" style="289" customWidth="1"/>
    <col min="10762" max="10762" width="3.7109375" style="289" customWidth="1"/>
    <col min="10763" max="11009" width="9.140625" style="289"/>
    <col min="11010" max="11010" width="13.7109375" style="289" customWidth="1"/>
    <col min="11011" max="11011" width="42.7109375" style="289" bestFit="1" customWidth="1"/>
    <col min="11012" max="11012" width="8.7109375" style="289" customWidth="1"/>
    <col min="11013" max="11013" width="9.85546875" style="289" customWidth="1"/>
    <col min="11014" max="11017" width="10.7109375" style="289" customWidth="1"/>
    <col min="11018" max="11018" width="3.7109375" style="289" customWidth="1"/>
    <col min="11019" max="11265" width="9.140625" style="289"/>
    <col min="11266" max="11266" width="13.7109375" style="289" customWidth="1"/>
    <col min="11267" max="11267" width="42.7109375" style="289" bestFit="1" customWidth="1"/>
    <col min="11268" max="11268" width="8.7109375" style="289" customWidth="1"/>
    <col min="11269" max="11269" width="9.85546875" style="289" customWidth="1"/>
    <col min="11270" max="11273" width="10.7109375" style="289" customWidth="1"/>
    <col min="11274" max="11274" width="3.7109375" style="289" customWidth="1"/>
    <col min="11275" max="11521" width="9.140625" style="289"/>
    <col min="11522" max="11522" width="13.7109375" style="289" customWidth="1"/>
    <col min="11523" max="11523" width="42.7109375" style="289" bestFit="1" customWidth="1"/>
    <col min="11524" max="11524" width="8.7109375" style="289" customWidth="1"/>
    <col min="11525" max="11525" width="9.85546875" style="289" customWidth="1"/>
    <col min="11526" max="11529" width="10.7109375" style="289" customWidth="1"/>
    <col min="11530" max="11530" width="3.7109375" style="289" customWidth="1"/>
    <col min="11531" max="11777" width="9.140625" style="289"/>
    <col min="11778" max="11778" width="13.7109375" style="289" customWidth="1"/>
    <col min="11779" max="11779" width="42.7109375" style="289" bestFit="1" customWidth="1"/>
    <col min="11780" max="11780" width="8.7109375" style="289" customWidth="1"/>
    <col min="11781" max="11781" width="9.85546875" style="289" customWidth="1"/>
    <col min="11782" max="11785" width="10.7109375" style="289" customWidth="1"/>
    <col min="11786" max="11786" width="3.7109375" style="289" customWidth="1"/>
    <col min="11787" max="12033" width="9.140625" style="289"/>
    <col min="12034" max="12034" width="13.7109375" style="289" customWidth="1"/>
    <col min="12035" max="12035" width="42.7109375" style="289" bestFit="1" customWidth="1"/>
    <col min="12036" max="12036" width="8.7109375" style="289" customWidth="1"/>
    <col min="12037" max="12037" width="9.85546875" style="289" customWidth="1"/>
    <col min="12038" max="12041" width="10.7109375" style="289" customWidth="1"/>
    <col min="12042" max="12042" width="3.7109375" style="289" customWidth="1"/>
    <col min="12043" max="12289" width="9.140625" style="289"/>
    <col min="12290" max="12290" width="13.7109375" style="289" customWidth="1"/>
    <col min="12291" max="12291" width="42.7109375" style="289" bestFit="1" customWidth="1"/>
    <col min="12292" max="12292" width="8.7109375" style="289" customWidth="1"/>
    <col min="12293" max="12293" width="9.85546875" style="289" customWidth="1"/>
    <col min="12294" max="12297" width="10.7109375" style="289" customWidth="1"/>
    <col min="12298" max="12298" width="3.7109375" style="289" customWidth="1"/>
    <col min="12299" max="12545" width="9.140625" style="289"/>
    <col min="12546" max="12546" width="13.7109375" style="289" customWidth="1"/>
    <col min="12547" max="12547" width="42.7109375" style="289" bestFit="1" customWidth="1"/>
    <col min="12548" max="12548" width="8.7109375" style="289" customWidth="1"/>
    <col min="12549" max="12549" width="9.85546875" style="289" customWidth="1"/>
    <col min="12550" max="12553" width="10.7109375" style="289" customWidth="1"/>
    <col min="12554" max="12554" width="3.7109375" style="289" customWidth="1"/>
    <col min="12555" max="12801" width="9.140625" style="289"/>
    <col min="12802" max="12802" width="13.7109375" style="289" customWidth="1"/>
    <col min="12803" max="12803" width="42.7109375" style="289" bestFit="1" customWidth="1"/>
    <col min="12804" max="12804" width="8.7109375" style="289" customWidth="1"/>
    <col min="12805" max="12805" width="9.85546875" style="289" customWidth="1"/>
    <col min="12806" max="12809" width="10.7109375" style="289" customWidth="1"/>
    <col min="12810" max="12810" width="3.7109375" style="289" customWidth="1"/>
    <col min="12811" max="13057" width="9.140625" style="289"/>
    <col min="13058" max="13058" width="13.7109375" style="289" customWidth="1"/>
    <col min="13059" max="13059" width="42.7109375" style="289" bestFit="1" customWidth="1"/>
    <col min="13060" max="13060" width="8.7109375" style="289" customWidth="1"/>
    <col min="13061" max="13061" width="9.85546875" style="289" customWidth="1"/>
    <col min="13062" max="13065" width="10.7109375" style="289" customWidth="1"/>
    <col min="13066" max="13066" width="3.7109375" style="289" customWidth="1"/>
    <col min="13067" max="13313" width="9.140625" style="289"/>
    <col min="13314" max="13314" width="13.7109375" style="289" customWidth="1"/>
    <col min="13315" max="13315" width="42.7109375" style="289" bestFit="1" customWidth="1"/>
    <col min="13316" max="13316" width="8.7109375" style="289" customWidth="1"/>
    <col min="13317" max="13317" width="9.85546875" style="289" customWidth="1"/>
    <col min="13318" max="13321" width="10.7109375" style="289" customWidth="1"/>
    <col min="13322" max="13322" width="3.7109375" style="289" customWidth="1"/>
    <col min="13323" max="13569" width="9.140625" style="289"/>
    <col min="13570" max="13570" width="13.7109375" style="289" customWidth="1"/>
    <col min="13571" max="13571" width="42.7109375" style="289" bestFit="1" customWidth="1"/>
    <col min="13572" max="13572" width="8.7109375" style="289" customWidth="1"/>
    <col min="13573" max="13573" width="9.85546875" style="289" customWidth="1"/>
    <col min="13574" max="13577" width="10.7109375" style="289" customWidth="1"/>
    <col min="13578" max="13578" width="3.7109375" style="289" customWidth="1"/>
    <col min="13579" max="13825" width="9.140625" style="289"/>
    <col min="13826" max="13826" width="13.7109375" style="289" customWidth="1"/>
    <col min="13827" max="13827" width="42.7109375" style="289" bestFit="1" customWidth="1"/>
    <col min="13828" max="13828" width="8.7109375" style="289" customWidth="1"/>
    <col min="13829" max="13829" width="9.85546875" style="289" customWidth="1"/>
    <col min="13830" max="13833" width="10.7109375" style="289" customWidth="1"/>
    <col min="13834" max="13834" width="3.7109375" style="289" customWidth="1"/>
    <col min="13835" max="14081" width="9.140625" style="289"/>
    <col min="14082" max="14082" width="13.7109375" style="289" customWidth="1"/>
    <col min="14083" max="14083" width="42.7109375" style="289" bestFit="1" customWidth="1"/>
    <col min="14084" max="14084" width="8.7109375" style="289" customWidth="1"/>
    <col min="14085" max="14085" width="9.85546875" style="289" customWidth="1"/>
    <col min="14086" max="14089" width="10.7109375" style="289" customWidth="1"/>
    <col min="14090" max="14090" width="3.7109375" style="289" customWidth="1"/>
    <col min="14091" max="14337" width="9.140625" style="289"/>
    <col min="14338" max="14338" width="13.7109375" style="289" customWidth="1"/>
    <col min="14339" max="14339" width="42.7109375" style="289" bestFit="1" customWidth="1"/>
    <col min="14340" max="14340" width="8.7109375" style="289" customWidth="1"/>
    <col min="14341" max="14341" width="9.85546875" style="289" customWidth="1"/>
    <col min="14342" max="14345" width="10.7109375" style="289" customWidth="1"/>
    <col min="14346" max="14346" width="3.7109375" style="289" customWidth="1"/>
    <col min="14347" max="14593" width="9.140625" style="289"/>
    <col min="14594" max="14594" width="13.7109375" style="289" customWidth="1"/>
    <col min="14595" max="14595" width="42.7109375" style="289" bestFit="1" customWidth="1"/>
    <col min="14596" max="14596" width="8.7109375" style="289" customWidth="1"/>
    <col min="14597" max="14597" width="9.85546875" style="289" customWidth="1"/>
    <col min="14598" max="14601" width="10.7109375" style="289" customWidth="1"/>
    <col min="14602" max="14602" width="3.7109375" style="289" customWidth="1"/>
    <col min="14603" max="14849" width="9.140625" style="289"/>
    <col min="14850" max="14850" width="13.7109375" style="289" customWidth="1"/>
    <col min="14851" max="14851" width="42.7109375" style="289" bestFit="1" customWidth="1"/>
    <col min="14852" max="14852" width="8.7109375" style="289" customWidth="1"/>
    <col min="14853" max="14853" width="9.85546875" style="289" customWidth="1"/>
    <col min="14854" max="14857" width="10.7109375" style="289" customWidth="1"/>
    <col min="14858" max="14858" width="3.7109375" style="289" customWidth="1"/>
    <col min="14859" max="15105" width="9.140625" style="289"/>
    <col min="15106" max="15106" width="13.7109375" style="289" customWidth="1"/>
    <col min="15107" max="15107" width="42.7109375" style="289" bestFit="1" customWidth="1"/>
    <col min="15108" max="15108" width="8.7109375" style="289" customWidth="1"/>
    <col min="15109" max="15109" width="9.85546875" style="289" customWidth="1"/>
    <col min="15110" max="15113" width="10.7109375" style="289" customWidth="1"/>
    <col min="15114" max="15114" width="3.7109375" style="289" customWidth="1"/>
    <col min="15115" max="15361" width="9.140625" style="289"/>
    <col min="15362" max="15362" width="13.7109375" style="289" customWidth="1"/>
    <col min="15363" max="15363" width="42.7109375" style="289" bestFit="1" customWidth="1"/>
    <col min="15364" max="15364" width="8.7109375" style="289" customWidth="1"/>
    <col min="15365" max="15365" width="9.85546875" style="289" customWidth="1"/>
    <col min="15366" max="15369" width="10.7109375" style="289" customWidth="1"/>
    <col min="15370" max="15370" width="3.7109375" style="289" customWidth="1"/>
    <col min="15371" max="15617" width="9.140625" style="289"/>
    <col min="15618" max="15618" width="13.7109375" style="289" customWidth="1"/>
    <col min="15619" max="15619" width="42.7109375" style="289" bestFit="1" customWidth="1"/>
    <col min="15620" max="15620" width="8.7109375" style="289" customWidth="1"/>
    <col min="15621" max="15621" width="9.85546875" style="289" customWidth="1"/>
    <col min="15622" max="15625" width="10.7109375" style="289" customWidth="1"/>
    <col min="15626" max="15626" width="3.7109375" style="289" customWidth="1"/>
    <col min="15627" max="15873" width="9.140625" style="289"/>
    <col min="15874" max="15874" width="13.7109375" style="289" customWidth="1"/>
    <col min="15875" max="15875" width="42.7109375" style="289" bestFit="1" customWidth="1"/>
    <col min="15876" max="15876" width="8.7109375" style="289" customWidth="1"/>
    <col min="15877" max="15877" width="9.85546875" style="289" customWidth="1"/>
    <col min="15878" max="15881" width="10.7109375" style="289" customWidth="1"/>
    <col min="15882" max="15882" width="3.7109375" style="289" customWidth="1"/>
    <col min="15883" max="16129" width="9.140625" style="289"/>
    <col min="16130" max="16130" width="13.7109375" style="289" customWidth="1"/>
    <col min="16131" max="16131" width="42.7109375" style="289" bestFit="1" customWidth="1"/>
    <col min="16132" max="16132" width="8.7109375" style="289" customWidth="1"/>
    <col min="16133" max="16133" width="9.85546875" style="289" customWidth="1"/>
    <col min="16134" max="16137" width="10.7109375" style="289" customWidth="1"/>
    <col min="16138" max="16138" width="3.7109375" style="289" customWidth="1"/>
    <col min="16139" max="16384" width="9.140625" style="289"/>
  </cols>
  <sheetData>
    <row r="1" spans="2:11" ht="15.75" thickBot="1" x14ac:dyDescent="0.3">
      <c r="C1" s="3"/>
      <c r="D1" s="4"/>
    </row>
    <row r="2" spans="2:11" x14ac:dyDescent="0.25">
      <c r="B2" s="376" t="s">
        <v>204</v>
      </c>
      <c r="C2" s="366" t="s">
        <v>313</v>
      </c>
      <c r="D2" s="378"/>
      <c r="E2" s="378"/>
      <c r="F2" s="379"/>
    </row>
    <row r="3" spans="2:11" ht="15.75" thickBot="1" x14ac:dyDescent="0.3">
      <c r="B3" s="377"/>
      <c r="C3" s="380"/>
      <c r="D3" s="381"/>
      <c r="E3" s="381"/>
      <c r="F3" s="382"/>
    </row>
    <row r="4" spans="2:11" x14ac:dyDescent="0.25">
      <c r="C4" s="380"/>
      <c r="D4" s="381"/>
      <c r="E4" s="381"/>
      <c r="F4" s="382"/>
    </row>
    <row r="5" spans="2:11" x14ac:dyDescent="0.25">
      <c r="C5" s="380"/>
      <c r="D5" s="381"/>
      <c r="E5" s="381"/>
      <c r="F5" s="382"/>
      <c r="K5" s="101"/>
    </row>
    <row r="6" spans="2:11" x14ac:dyDescent="0.25">
      <c r="C6" s="380"/>
      <c r="D6" s="381"/>
      <c r="E6" s="381"/>
      <c r="F6" s="382"/>
    </row>
    <row r="7" spans="2:11" x14ac:dyDescent="0.25">
      <c r="C7" s="380"/>
      <c r="D7" s="381"/>
      <c r="E7" s="381"/>
      <c r="F7" s="382"/>
    </row>
    <row r="8" spans="2:11" x14ac:dyDescent="0.25">
      <c r="C8" s="380"/>
      <c r="D8" s="381"/>
      <c r="E8" s="381"/>
      <c r="F8" s="382"/>
    </row>
    <row r="9" spans="2:11" x14ac:dyDescent="0.25">
      <c r="C9" s="380"/>
      <c r="D9" s="381"/>
      <c r="E9" s="381"/>
      <c r="F9" s="382"/>
    </row>
    <row r="10" spans="2:11" x14ac:dyDescent="0.25">
      <c r="C10" s="380"/>
      <c r="D10" s="381"/>
      <c r="E10" s="381"/>
      <c r="F10" s="382"/>
    </row>
    <row r="11" spans="2:11" x14ac:dyDescent="0.25">
      <c r="C11" s="380"/>
      <c r="D11" s="381"/>
      <c r="E11" s="381"/>
      <c r="F11" s="382"/>
    </row>
    <row r="12" spans="2:11" x14ac:dyDescent="0.25">
      <c r="C12" s="380"/>
      <c r="D12" s="381"/>
      <c r="E12" s="381"/>
      <c r="F12" s="382"/>
    </row>
    <row r="13" spans="2:11" x14ac:dyDescent="0.25">
      <c r="C13" s="383"/>
      <c r="D13" s="384"/>
      <c r="E13" s="384"/>
      <c r="F13" s="385"/>
    </row>
    <row r="14" spans="2:11" ht="15.75" thickBot="1" x14ac:dyDescent="0.3"/>
    <row r="15" spans="2:11" s="8" customFormat="1" ht="13.5" thickBot="1" x14ac:dyDescent="0.25">
      <c r="C15" s="8" t="s">
        <v>0</v>
      </c>
      <c r="D15" s="9"/>
      <c r="E15" s="10"/>
      <c r="F15" s="10"/>
      <c r="G15" s="11" t="s">
        <v>1</v>
      </c>
      <c r="H15" s="12">
        <v>1</v>
      </c>
      <c r="I15" s="10"/>
    </row>
    <row r="16" spans="2:11" ht="15.75" thickBot="1" x14ac:dyDescent="0.3">
      <c r="C16" s="8"/>
      <c r="G16" s="11"/>
      <c r="H16" s="12"/>
    </row>
    <row r="17" spans="2:14" ht="15.75" thickBot="1" x14ac:dyDescent="0.3">
      <c r="C17" s="8"/>
      <c r="G17" s="11"/>
      <c r="H17" s="12"/>
    </row>
    <row r="18" spans="2:14" ht="15.75" thickBot="1" x14ac:dyDescent="0.3"/>
    <row r="19" spans="2:14" s="18" customFormat="1" ht="12.75" x14ac:dyDescent="0.2">
      <c r="B19" s="13" t="s">
        <v>2</v>
      </c>
      <c r="C19" s="14" t="s">
        <v>3</v>
      </c>
      <c r="D19" s="14" t="s">
        <v>4</v>
      </c>
      <c r="E19" s="15" t="s">
        <v>5</v>
      </c>
      <c r="F19" s="16" t="s">
        <v>6</v>
      </c>
      <c r="G19" s="15" t="s">
        <v>6</v>
      </c>
      <c r="H19" s="15" t="s">
        <v>7</v>
      </c>
      <c r="I19" s="15" t="s">
        <v>8</v>
      </c>
    </row>
    <row r="20" spans="2:14" s="18" customFormat="1" ht="33" thickBot="1" x14ac:dyDescent="0.25">
      <c r="B20" s="94" t="s">
        <v>9</v>
      </c>
      <c r="C20" s="20"/>
      <c r="D20" s="20"/>
      <c r="E20" s="21"/>
      <c r="F20" s="22" t="s">
        <v>29</v>
      </c>
      <c r="G20" s="23" t="s">
        <v>30</v>
      </c>
      <c r="H20" s="21"/>
      <c r="I20" s="21"/>
    </row>
    <row r="21" spans="2:14" s="18" customFormat="1" ht="13.5" thickBot="1" x14ac:dyDescent="0.25">
      <c r="B21" s="95"/>
      <c r="C21" s="25" t="s">
        <v>13</v>
      </c>
      <c r="D21" s="26"/>
      <c r="E21" s="27"/>
      <c r="F21" s="27"/>
      <c r="G21" s="27"/>
      <c r="H21" s="27"/>
      <c r="I21" s="29"/>
    </row>
    <row r="22" spans="2:14" s="119" customFormat="1" ht="12.75" x14ac:dyDescent="0.2">
      <c r="B22" s="159"/>
      <c r="C22" s="114"/>
      <c r="D22" s="115"/>
      <c r="E22" s="116"/>
      <c r="F22" s="116"/>
      <c r="G22" s="116"/>
      <c r="H22" s="117"/>
      <c r="I22" s="118"/>
    </row>
    <row r="23" spans="2:14" s="126" customFormat="1" x14ac:dyDescent="0.25">
      <c r="B23" s="121"/>
      <c r="C23" s="121"/>
      <c r="D23" s="122"/>
      <c r="E23" s="123"/>
      <c r="F23" s="123"/>
      <c r="G23" s="123"/>
      <c r="H23" s="124"/>
      <c r="I23" s="125"/>
      <c r="K23" s="39"/>
      <c r="L23" s="40"/>
      <c r="M23" s="127"/>
      <c r="N23" s="127"/>
    </row>
    <row r="24" spans="2:14" x14ac:dyDescent="0.25">
      <c r="B24" s="46"/>
      <c r="C24" s="128"/>
      <c r="D24" s="129"/>
      <c r="E24" s="130"/>
      <c r="F24" s="130"/>
      <c r="G24" s="130"/>
      <c r="H24" s="131"/>
      <c r="I24" s="132"/>
      <c r="K24" s="45"/>
    </row>
    <row r="25" spans="2:14" x14ac:dyDescent="0.25">
      <c r="B25" s="46"/>
      <c r="C25" s="46"/>
      <c r="D25" s="129"/>
      <c r="E25" s="133"/>
      <c r="F25" s="133"/>
      <c r="G25" s="133"/>
      <c r="H25" s="131"/>
      <c r="I25" s="132"/>
      <c r="K25" s="45"/>
    </row>
    <row r="26" spans="2:14" ht="15.75" thickBot="1" x14ac:dyDescent="0.3">
      <c r="B26" s="96"/>
      <c r="C26" s="50"/>
      <c r="D26" s="51"/>
      <c r="E26" s="134"/>
      <c r="F26" s="134"/>
      <c r="G26" s="134"/>
      <c r="H26" s="134"/>
      <c r="I26" s="135"/>
    </row>
    <row r="27" spans="2:14" ht="15.75" thickBot="1" x14ac:dyDescent="0.3">
      <c r="B27" s="97"/>
      <c r="C27" s="56" t="s">
        <v>14</v>
      </c>
      <c r="D27" s="57"/>
      <c r="E27" s="136"/>
      <c r="F27" s="136"/>
      <c r="G27" s="136"/>
      <c r="H27" s="60" t="s">
        <v>15</v>
      </c>
      <c r="I27" s="12">
        <f>SUM(I22:I26)</f>
        <v>0</v>
      </c>
    </row>
    <row r="28" spans="2:14" ht="15.75" thickBot="1" x14ac:dyDescent="0.3">
      <c r="B28" s="97"/>
      <c r="C28" s="50"/>
      <c r="D28" s="61"/>
      <c r="E28" s="137"/>
      <c r="F28" s="137"/>
      <c r="G28" s="137"/>
      <c r="H28" s="137"/>
      <c r="I28" s="138"/>
    </row>
    <row r="29" spans="2:14" ht="15.75" thickBot="1" x14ac:dyDescent="0.3">
      <c r="B29" s="98"/>
      <c r="C29" s="25" t="s">
        <v>16</v>
      </c>
      <c r="D29" s="61"/>
      <c r="E29" s="137"/>
      <c r="F29" s="137"/>
      <c r="G29" s="137"/>
      <c r="H29" s="137"/>
      <c r="I29" s="138"/>
    </row>
    <row r="30" spans="2:14" s="295" customFormat="1" x14ac:dyDescent="0.25">
      <c r="B30" s="99"/>
      <c r="C30" s="67"/>
      <c r="D30" s="68"/>
      <c r="E30" s="139"/>
      <c r="F30" s="139"/>
      <c r="G30" s="139"/>
      <c r="H30" s="139"/>
      <c r="I30" s="140"/>
    </row>
    <row r="31" spans="2:14" s="295" customFormat="1" x14ac:dyDescent="0.25">
      <c r="B31" s="74"/>
      <c r="C31" s="74"/>
      <c r="D31" s="75"/>
      <c r="E31" s="142"/>
      <c r="F31" s="142"/>
      <c r="G31" s="142"/>
      <c r="H31" s="124"/>
      <c r="I31" s="125"/>
    </row>
    <row r="32" spans="2:14" s="295" customFormat="1" x14ac:dyDescent="0.25">
      <c r="B32" s="74"/>
      <c r="C32" s="74"/>
      <c r="D32" s="75"/>
      <c r="E32" s="142"/>
      <c r="F32" s="142"/>
      <c r="G32" s="142"/>
      <c r="H32" s="124"/>
      <c r="I32" s="125"/>
    </row>
    <row r="33" spans="2:11" s="295" customFormat="1" x14ac:dyDescent="0.25">
      <c r="B33" s="74"/>
      <c r="C33" s="74"/>
      <c r="D33" s="75"/>
      <c r="E33" s="142"/>
      <c r="F33" s="142"/>
      <c r="G33" s="142"/>
      <c r="H33" s="142"/>
      <c r="I33" s="125"/>
    </row>
    <row r="34" spans="2:11" s="295" customFormat="1" x14ac:dyDescent="0.25">
      <c r="B34" s="74"/>
      <c r="C34" s="74"/>
      <c r="D34" s="75"/>
      <c r="E34" s="142"/>
      <c r="F34" s="142"/>
      <c r="G34" s="142"/>
      <c r="H34" s="124"/>
      <c r="I34" s="125"/>
    </row>
    <row r="35" spans="2:11" s="295" customFormat="1" x14ac:dyDescent="0.25">
      <c r="B35" s="74"/>
      <c r="C35" s="74"/>
      <c r="D35" s="75"/>
      <c r="E35" s="142"/>
      <c r="F35" s="142"/>
      <c r="G35" s="142"/>
      <c r="H35" s="124"/>
      <c r="I35" s="125"/>
    </row>
    <row r="36" spans="2:11" x14ac:dyDescent="0.25">
      <c r="B36" s="46"/>
      <c r="C36" s="46"/>
      <c r="D36" s="78"/>
      <c r="E36" s="133"/>
      <c r="F36" s="133"/>
      <c r="G36" s="133"/>
      <c r="H36" s="133"/>
      <c r="I36" s="132"/>
    </row>
    <row r="37" spans="2:11" ht="15.75" thickBot="1" x14ac:dyDescent="0.3">
      <c r="B37" s="96"/>
      <c r="C37" s="50"/>
      <c r="D37" s="79"/>
      <c r="E37" s="143"/>
      <c r="F37" s="143"/>
      <c r="G37" s="143"/>
      <c r="H37" s="131"/>
      <c r="I37" s="144"/>
      <c r="K37" s="45"/>
    </row>
    <row r="38" spans="2:11" ht="15.75" thickBot="1" x14ac:dyDescent="0.3">
      <c r="B38" s="97"/>
      <c r="C38" s="56" t="s">
        <v>17</v>
      </c>
      <c r="D38" s="57"/>
      <c r="E38" s="136"/>
      <c r="F38" s="136"/>
      <c r="G38" s="136"/>
      <c r="H38" s="60" t="s">
        <v>15</v>
      </c>
      <c r="I38" s="12">
        <f>SUM(I30:I37)</f>
        <v>0</v>
      </c>
    </row>
    <row r="39" spans="2:11" ht="15.75" thickBot="1" x14ac:dyDescent="0.3">
      <c r="B39" s="97"/>
      <c r="C39" s="50"/>
      <c r="D39" s="61"/>
      <c r="E39" s="137"/>
      <c r="F39" s="137"/>
      <c r="G39" s="137"/>
      <c r="H39" s="137"/>
      <c r="I39" s="138"/>
    </row>
    <row r="40" spans="2:11" ht="15.75" thickBot="1" x14ac:dyDescent="0.3">
      <c r="B40" s="98"/>
      <c r="C40" s="25" t="s">
        <v>18</v>
      </c>
      <c r="D40" s="61"/>
      <c r="E40" s="137"/>
      <c r="F40" s="137"/>
      <c r="G40" s="137"/>
      <c r="H40" s="137"/>
      <c r="I40" s="138"/>
    </row>
    <row r="41" spans="2:11" ht="178.5" x14ac:dyDescent="0.25">
      <c r="B41" s="224" t="str">
        <f>'ANAS 2015'!B4</f>
        <v xml:space="preserve">SIC.04.02.001.3.b </v>
      </c>
      <c r="C41" s="232" t="str">
        <f>'ANAS 2015'!C4</f>
        <v xml:space="preserve">SEGNALE TRIANGOLARE O OTTAGONALE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LATO/DIAMETRO CM 120
-PER OGNI MESE IN PIÙ O FRAZIONE </v>
      </c>
      <c r="D41" s="234" t="str">
        <f>'ANAS 2015'!D4</f>
        <v xml:space="preserve">cad </v>
      </c>
      <c r="E41" s="249">
        <f>'BSIC07.a-3C '!E41</f>
        <v>5</v>
      </c>
      <c r="F41" s="250">
        <f>'ANAS 2015'!E4</f>
        <v>9.0500000000000007</v>
      </c>
      <c r="G41" s="249">
        <f t="shared" ref="G41:G49" si="0">F41/4</f>
        <v>2.2625000000000002</v>
      </c>
      <c r="H41" s="251">
        <f t="shared" ref="H41:H49" si="1">E41/$H$15</f>
        <v>5</v>
      </c>
      <c r="I41" s="252">
        <f t="shared" ref="I41:I49" si="2">H41*G41</f>
        <v>11.3125</v>
      </c>
      <c r="K41" s="45"/>
    </row>
    <row r="42" spans="2:11" ht="204" x14ac:dyDescent="0.25">
      <c r="B42" s="232" t="str">
        <f>'ANAS 2015'!B10</f>
        <v xml:space="preserve">SIC.04.02.010.2.b </v>
      </c>
      <c r="C42" s="232" t="str">
        <f>'ANAS 2015'!C10</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0,26 A 0,90 MQ DI SUPERFICIE 
-PER OGNI MESE IN PIÙ O FRAZIONE </v>
      </c>
      <c r="D42" s="239" t="str">
        <f>'ANAS 2015'!D10</f>
        <v>mq</v>
      </c>
      <c r="E42" s="253">
        <f>'BSIC07.a-3C '!E42</f>
        <v>1.68</v>
      </c>
      <c r="F42" s="254">
        <f>'ANAS 2015'!E10</f>
        <v>15.26</v>
      </c>
      <c r="G42" s="253">
        <f>F42/4</f>
        <v>3.8149999999999999</v>
      </c>
      <c r="H42" s="255">
        <f t="shared" si="1"/>
        <v>1.68</v>
      </c>
      <c r="I42" s="256">
        <f t="shared" si="2"/>
        <v>6.4091999999999993</v>
      </c>
      <c r="K42" s="45"/>
    </row>
    <row r="43" spans="2:11" ht="204" x14ac:dyDescent="0.25">
      <c r="B43" s="232" t="str">
        <f>'ANAS 2015'!B10</f>
        <v xml:space="preserve">SIC.04.02.010.2.b </v>
      </c>
      <c r="C43" s="232" t="str">
        <f>'ANAS 2015'!C10</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0,26 A 0,90 MQ DI SUPERFICIE 
-PER OGNI MESE IN PIÙ O FRAZIONE </v>
      </c>
      <c r="D43" s="239" t="str">
        <f>'ANAS 2015'!D10</f>
        <v>mq</v>
      </c>
      <c r="E43" s="253">
        <f>'BSIC07.a-3C '!E45</f>
        <v>20.655000000000001</v>
      </c>
      <c r="F43" s="254">
        <f>'ANAS 2015'!E10</f>
        <v>15.26</v>
      </c>
      <c r="G43" s="253">
        <v>3.8149999999999999</v>
      </c>
      <c r="H43" s="255">
        <f t="shared" si="1"/>
        <v>20.655000000000001</v>
      </c>
      <c r="I43" s="256">
        <f t="shared" si="2"/>
        <v>78.798825000000008</v>
      </c>
      <c r="K43" s="45"/>
    </row>
    <row r="44" spans="2:11" ht="204" x14ac:dyDescent="0.25">
      <c r="B44" s="232" t="str">
        <f>'ANAS 2015'!B10</f>
        <v xml:space="preserve">SIC.04.02.010.2.b </v>
      </c>
      <c r="C44" s="232" t="str">
        <f>'ANAS 2015'!C11</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0,91 A 3,00 MQ DI SUPERFICIE 
-PER IL PRIMO MESE O FRAZIONE </v>
      </c>
      <c r="D44" s="239" t="str">
        <f>'ANAS 2015'!D10</f>
        <v>mq</v>
      </c>
      <c r="E44" s="253">
        <f>'BSIC07.a-3C '!E46</f>
        <v>4.0949999999999998</v>
      </c>
      <c r="F44" s="254">
        <f>'ANAS 2015'!E11</f>
        <v>73.5</v>
      </c>
      <c r="G44" s="253">
        <v>3.8149999999999999</v>
      </c>
      <c r="H44" s="255">
        <f t="shared" ref="H44" si="3">E44/$H$15</f>
        <v>4.0949999999999998</v>
      </c>
      <c r="I44" s="256">
        <f t="shared" ref="I44" si="4">H44*G44</f>
        <v>15.622424999999998</v>
      </c>
      <c r="K44" s="45"/>
    </row>
    <row r="45" spans="2:11" ht="204" x14ac:dyDescent="0.25">
      <c r="B45" s="232" t="str">
        <f>'ANAS 2015'!B10</f>
        <v xml:space="preserve">SIC.04.02.010.2.b </v>
      </c>
      <c r="C45" s="232" t="str">
        <f>'ANAS 2015'!C11</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0,91 A 3,00 MQ DI SUPERFICIE 
-PER IL PRIMO MESE O FRAZIONE </v>
      </c>
      <c r="D45" s="239" t="str">
        <f>'ANAS 2015'!D11</f>
        <v>mq</v>
      </c>
      <c r="E45" s="253">
        <f>'BSIC07.a-3C '!E47</f>
        <v>3.24</v>
      </c>
      <c r="F45" s="254">
        <f>'ANAS 2015'!E11</f>
        <v>73.5</v>
      </c>
      <c r="G45" s="253">
        <v>3.8149999999999999</v>
      </c>
      <c r="H45" s="255">
        <f t="shared" ref="H45" si="5">E45/$H$15</f>
        <v>3.24</v>
      </c>
      <c r="I45" s="256">
        <f t="shared" ref="I45" si="6">H45*G45</f>
        <v>12.3606</v>
      </c>
      <c r="K45" s="45"/>
    </row>
    <row r="46" spans="2:11" ht="178.5" x14ac:dyDescent="0.25">
      <c r="B46" s="224" t="str">
        <f>'ANAS 2015'!B6</f>
        <v xml:space="preserve">SIC.04.02.005.3.b </v>
      </c>
      <c r="C46" s="232" t="str">
        <f>'ANAS 2015'!C6</f>
        <v xml:space="preserve">SEGNALE CIRCOLARE O ROMBOIDALE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DIAMETRO/LATO CM 90 
-PER OGNI MESE IN PIÙ O FRAZIONE </v>
      </c>
      <c r="D46" s="239" t="str">
        <f>'ANAS 2015'!D6</f>
        <v xml:space="preserve">cad </v>
      </c>
      <c r="E46" s="253">
        <f>'BSIC07.a-3C '!E44</f>
        <v>52</v>
      </c>
      <c r="F46" s="254">
        <f>'ANAS 2015'!E6</f>
        <v>9.1300000000000008</v>
      </c>
      <c r="G46" s="253">
        <f t="shared" si="0"/>
        <v>2.2825000000000002</v>
      </c>
      <c r="H46" s="255">
        <f t="shared" si="1"/>
        <v>52</v>
      </c>
      <c r="I46" s="256">
        <f t="shared" si="2"/>
        <v>118.69000000000001</v>
      </c>
      <c r="K46" s="45"/>
    </row>
    <row r="47" spans="2:11" ht="204" x14ac:dyDescent="0.25">
      <c r="B47" s="224" t="str">
        <f>'ANAS 2015'!B12</f>
        <v xml:space="preserve">SIC.04.02.010.3.b </v>
      </c>
      <c r="C47" s="232" t="str">
        <f>'ANAS 2015'!C12</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0,91 A 3,00 MQ DI SUPERFICIE 
-PER OGNI MESE IN PIÙ O FRAZIONE </v>
      </c>
      <c r="D47" s="239" t="str">
        <f>'ANAS 2015'!D12</f>
        <v>mq</v>
      </c>
      <c r="E47" s="253">
        <f>'BSIC07.a-3C '!E45</f>
        <v>20.655000000000001</v>
      </c>
      <c r="F47" s="254">
        <f>'ANAS 2015'!E12</f>
        <v>15.59</v>
      </c>
      <c r="G47" s="253">
        <f t="shared" si="0"/>
        <v>3.8975</v>
      </c>
      <c r="H47" s="255">
        <f t="shared" si="1"/>
        <v>20.655000000000001</v>
      </c>
      <c r="I47" s="256">
        <f t="shared" si="2"/>
        <v>80.502862500000006</v>
      </c>
      <c r="K47" s="45"/>
    </row>
    <row r="48" spans="2:11" ht="204" x14ac:dyDescent="0.25">
      <c r="B48" s="224" t="str">
        <f>'ANAS 2015'!B10</f>
        <v xml:space="preserve">SIC.04.02.010.2.b </v>
      </c>
      <c r="C48" s="232" t="str">
        <f>'ANAS 2015'!C10</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0,26 A 0,90 MQ DI SUPERFICIE 
-PER OGNI MESE IN PIÙ O FRAZIONE </v>
      </c>
      <c r="D48" s="239" t="str">
        <f>'ANAS 2015'!D10</f>
        <v>mq</v>
      </c>
      <c r="E48" s="253">
        <f>'BSIC07.a-3C '!E46</f>
        <v>4.0949999999999998</v>
      </c>
      <c r="F48" s="254">
        <f>'ANAS 2015'!E10</f>
        <v>15.26</v>
      </c>
      <c r="G48" s="253">
        <f t="shared" si="0"/>
        <v>3.8149999999999999</v>
      </c>
      <c r="H48" s="255">
        <f t="shared" si="1"/>
        <v>4.0949999999999998</v>
      </c>
      <c r="I48" s="256">
        <f t="shared" si="2"/>
        <v>15.622424999999998</v>
      </c>
      <c r="K48" s="45"/>
    </row>
    <row r="49" spans="2:11" ht="78" thickBot="1" x14ac:dyDescent="0.3">
      <c r="B49" s="111" t="str">
        <f>' CPT 2012 agg.2014'!B3</f>
        <v>S.1.01.1.9.c</v>
      </c>
      <c r="C49" s="111" t="str">
        <f>' CPT 2012 agg.2014'!C3</f>
        <v>Delimitazione provvisoria di zone di lavoro realizzata mediante transenne modulari costituite da struttura principale in tubolare di ferro, diametro 33 mm, e barre verticali in tondino, diametro 8 mm, entrambe zincate a caldo, dotate di ganci e attacchi per il collegamento continuo degli elementi senza vincoli di orientamento. Nolo per ogni mese o frazione.
Modulo di altezza pari a 1110 mm e lunghezza pari a 2000 mm con pannello a strisce alternate oblique bianche e rosse, rifrangenti in classe i.</v>
      </c>
      <c r="D49" s="239" t="str">
        <f>' CPT 2012 agg.2014'!D3</f>
        <v xml:space="preserve">cad </v>
      </c>
      <c r="E49" s="240">
        <f>'BSIC07.a-3C '!E52</f>
        <v>1</v>
      </c>
      <c r="F49" s="254">
        <f>' CPT 2012 agg.2014'!E3</f>
        <v>2.16</v>
      </c>
      <c r="G49" s="253">
        <f t="shared" si="0"/>
        <v>0.54</v>
      </c>
      <c r="H49" s="255">
        <f t="shared" si="1"/>
        <v>1</v>
      </c>
      <c r="I49" s="256">
        <f t="shared" si="2"/>
        <v>0.54</v>
      </c>
      <c r="K49" s="45"/>
    </row>
    <row r="50" spans="2:11" ht="15.75" thickBot="1" x14ac:dyDescent="0.3">
      <c r="B50" s="97"/>
      <c r="C50" s="56" t="s">
        <v>22</v>
      </c>
      <c r="D50" s="57"/>
      <c r="E50" s="136"/>
      <c r="F50" s="136"/>
      <c r="G50" s="136"/>
      <c r="H50" s="60" t="s">
        <v>15</v>
      </c>
      <c r="I50" s="12">
        <f>SUM(I41:I49)</f>
        <v>339.85883750000005</v>
      </c>
    </row>
    <row r="51" spans="2:11" ht="15.75" thickBot="1" x14ac:dyDescent="0.3">
      <c r="C51" s="87"/>
      <c r="D51" s="88"/>
      <c r="E51" s="147"/>
      <c r="F51" s="147"/>
      <c r="G51" s="147"/>
      <c r="H51" s="148"/>
      <c r="I51" s="148"/>
    </row>
    <row r="52" spans="2:11" ht="15.75" thickBot="1" x14ac:dyDescent="0.3">
      <c r="C52" s="91"/>
      <c r="D52" s="91"/>
      <c r="E52" s="91"/>
      <c r="F52" s="91"/>
      <c r="G52" s="91" t="s">
        <v>23</v>
      </c>
      <c r="H52" s="92" t="s">
        <v>24</v>
      </c>
      <c r="I52" s="12">
        <f>I50+I38+I27</f>
        <v>339.85883750000005</v>
      </c>
    </row>
    <row r="54" spans="2:11" x14ac:dyDescent="0.25">
      <c r="B54" s="150" t="s">
        <v>25</v>
      </c>
      <c r="C54" s="151"/>
      <c r="D54" s="152"/>
      <c r="E54" s="153"/>
      <c r="F54" s="153"/>
      <c r="G54" s="153"/>
      <c r="H54" s="153"/>
      <c r="I54" s="153"/>
      <c r="J54" s="153"/>
      <c r="K54" s="153"/>
    </row>
    <row r="55" spans="2:11" x14ac:dyDescent="0.25">
      <c r="B55" s="154" t="s">
        <v>26</v>
      </c>
      <c r="C55" s="386" t="s">
        <v>159</v>
      </c>
      <c r="D55" s="386"/>
      <c r="E55" s="386"/>
      <c r="F55" s="386"/>
      <c r="G55" s="386"/>
      <c r="H55" s="386"/>
      <c r="I55" s="386"/>
      <c r="J55" s="386"/>
      <c r="K55" s="386"/>
    </row>
    <row r="56" spans="2:11" ht="31.5" customHeight="1" x14ac:dyDescent="0.25">
      <c r="B56" s="154" t="s">
        <v>27</v>
      </c>
      <c r="C56" s="386" t="s">
        <v>161</v>
      </c>
      <c r="D56" s="386"/>
      <c r="E56" s="386"/>
      <c r="F56" s="386"/>
      <c r="G56" s="386"/>
      <c r="H56" s="386"/>
      <c r="I56" s="386"/>
      <c r="J56" s="296"/>
      <c r="K56" s="296"/>
    </row>
  </sheetData>
  <mergeCells count="4">
    <mergeCell ref="B2:B3"/>
    <mergeCell ref="C2:F13"/>
    <mergeCell ref="C55:K55"/>
    <mergeCell ref="C56:I56"/>
  </mergeCells>
  <pageMargins left="0.7" right="0.7" top="0.75" bottom="0.75" header="0.3" footer="0.3"/>
  <pageSetup paperSize="9" scale="54" orientation="portrait" r:id="rId1"/>
  <legacy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B1:M45"/>
  <sheetViews>
    <sheetView view="pageBreakPreview" topLeftCell="A13" zoomScale="85" zoomScaleNormal="70" zoomScaleSheetLayoutView="85" workbookViewId="0">
      <selection activeCell="B1" sqref="B1:J61"/>
    </sheetView>
  </sheetViews>
  <sheetFormatPr defaultRowHeight="15" x14ac:dyDescent="0.25"/>
  <cols>
    <col min="1" max="1" width="3.7109375" style="289" customWidth="1"/>
    <col min="2" max="2" width="15.7109375" style="289" customWidth="1"/>
    <col min="3" max="3" width="80.7109375" style="289" customWidth="1"/>
    <col min="4" max="4" width="8.7109375" style="6" customWidth="1"/>
    <col min="5" max="5" width="11" style="112" customWidth="1"/>
    <col min="6" max="6" width="10.7109375" style="112" customWidth="1"/>
    <col min="7" max="7" width="12.42578125" style="112" customWidth="1"/>
    <col min="8" max="8" width="10.7109375" style="112" customWidth="1"/>
    <col min="9" max="9" width="3.7109375" style="289" customWidth="1"/>
    <col min="10" max="10" width="9.42578125" style="289" bestFit="1" customWidth="1"/>
    <col min="11" max="257" width="9.140625" style="289"/>
    <col min="258" max="258" width="13.7109375" style="289" customWidth="1"/>
    <col min="259" max="259" width="42.7109375" style="289" bestFit="1" customWidth="1"/>
    <col min="260" max="261" width="8.7109375" style="289" customWidth="1"/>
    <col min="262" max="264" width="10.7109375" style="289" customWidth="1"/>
    <col min="265" max="265" width="3.7109375" style="289" customWidth="1"/>
    <col min="266" max="266" width="9.42578125" style="289" bestFit="1" customWidth="1"/>
    <col min="267" max="513" width="9.140625" style="289"/>
    <col min="514" max="514" width="13.7109375" style="289" customWidth="1"/>
    <col min="515" max="515" width="42.7109375" style="289" bestFit="1" customWidth="1"/>
    <col min="516" max="517" width="8.7109375" style="289" customWidth="1"/>
    <col min="518" max="520" width="10.7109375" style="289" customWidth="1"/>
    <col min="521" max="521" width="3.7109375" style="289" customWidth="1"/>
    <col min="522" max="522" width="9.42578125" style="289" bestFit="1" customWidth="1"/>
    <col min="523" max="769" width="9.140625" style="289"/>
    <col min="770" max="770" width="13.7109375" style="289" customWidth="1"/>
    <col min="771" max="771" width="42.7109375" style="289" bestFit="1" customWidth="1"/>
    <col min="772" max="773" width="8.7109375" style="289" customWidth="1"/>
    <col min="774" max="776" width="10.7109375" style="289" customWidth="1"/>
    <col min="777" max="777" width="3.7109375" style="289" customWidth="1"/>
    <col min="778" max="778" width="9.42578125" style="289" bestFit="1" customWidth="1"/>
    <col min="779" max="1025" width="9.140625" style="289"/>
    <col min="1026" max="1026" width="13.7109375" style="289" customWidth="1"/>
    <col min="1027" max="1027" width="42.7109375" style="289" bestFit="1" customWidth="1"/>
    <col min="1028" max="1029" width="8.7109375" style="289" customWidth="1"/>
    <col min="1030" max="1032" width="10.7109375" style="289" customWidth="1"/>
    <col min="1033" max="1033" width="3.7109375" style="289" customWidth="1"/>
    <col min="1034" max="1034" width="9.42578125" style="289" bestFit="1" customWidth="1"/>
    <col min="1035" max="1281" width="9.140625" style="289"/>
    <col min="1282" max="1282" width="13.7109375" style="289" customWidth="1"/>
    <col min="1283" max="1283" width="42.7109375" style="289" bestFit="1" customWidth="1"/>
    <col min="1284" max="1285" width="8.7109375" style="289" customWidth="1"/>
    <col min="1286" max="1288" width="10.7109375" style="289" customWidth="1"/>
    <col min="1289" max="1289" width="3.7109375" style="289" customWidth="1"/>
    <col min="1290" max="1290" width="9.42578125" style="289" bestFit="1" customWidth="1"/>
    <col min="1291" max="1537" width="9.140625" style="289"/>
    <col min="1538" max="1538" width="13.7109375" style="289" customWidth="1"/>
    <col min="1539" max="1539" width="42.7109375" style="289" bestFit="1" customWidth="1"/>
    <col min="1540" max="1541" width="8.7109375" style="289" customWidth="1"/>
    <col min="1542" max="1544" width="10.7109375" style="289" customWidth="1"/>
    <col min="1545" max="1545" width="3.7109375" style="289" customWidth="1"/>
    <col min="1546" max="1546" width="9.42578125" style="289" bestFit="1" customWidth="1"/>
    <col min="1547" max="1793" width="9.140625" style="289"/>
    <col min="1794" max="1794" width="13.7109375" style="289" customWidth="1"/>
    <col min="1795" max="1795" width="42.7109375" style="289" bestFit="1" customWidth="1"/>
    <col min="1796" max="1797" width="8.7109375" style="289" customWidth="1"/>
    <col min="1798" max="1800" width="10.7109375" style="289" customWidth="1"/>
    <col min="1801" max="1801" width="3.7109375" style="289" customWidth="1"/>
    <col min="1802" max="1802" width="9.42578125" style="289" bestFit="1" customWidth="1"/>
    <col min="1803" max="2049" width="9.140625" style="289"/>
    <col min="2050" max="2050" width="13.7109375" style="289" customWidth="1"/>
    <col min="2051" max="2051" width="42.7109375" style="289" bestFit="1" customWidth="1"/>
    <col min="2052" max="2053" width="8.7109375" style="289" customWidth="1"/>
    <col min="2054" max="2056" width="10.7109375" style="289" customWidth="1"/>
    <col min="2057" max="2057" width="3.7109375" style="289" customWidth="1"/>
    <col min="2058" max="2058" width="9.42578125" style="289" bestFit="1" customWidth="1"/>
    <col min="2059" max="2305" width="9.140625" style="289"/>
    <col min="2306" max="2306" width="13.7109375" style="289" customWidth="1"/>
    <col min="2307" max="2307" width="42.7109375" style="289" bestFit="1" customWidth="1"/>
    <col min="2308" max="2309" width="8.7109375" style="289" customWidth="1"/>
    <col min="2310" max="2312" width="10.7109375" style="289" customWidth="1"/>
    <col min="2313" max="2313" width="3.7109375" style="289" customWidth="1"/>
    <col min="2314" max="2314" width="9.42578125" style="289" bestFit="1" customWidth="1"/>
    <col min="2315" max="2561" width="9.140625" style="289"/>
    <col min="2562" max="2562" width="13.7109375" style="289" customWidth="1"/>
    <col min="2563" max="2563" width="42.7109375" style="289" bestFit="1" customWidth="1"/>
    <col min="2564" max="2565" width="8.7109375" style="289" customWidth="1"/>
    <col min="2566" max="2568" width="10.7109375" style="289" customWidth="1"/>
    <col min="2569" max="2569" width="3.7109375" style="289" customWidth="1"/>
    <col min="2570" max="2570" width="9.42578125" style="289" bestFit="1" customWidth="1"/>
    <col min="2571" max="2817" width="9.140625" style="289"/>
    <col min="2818" max="2818" width="13.7109375" style="289" customWidth="1"/>
    <col min="2819" max="2819" width="42.7109375" style="289" bestFit="1" customWidth="1"/>
    <col min="2820" max="2821" width="8.7109375" style="289" customWidth="1"/>
    <col min="2822" max="2824" width="10.7109375" style="289" customWidth="1"/>
    <col min="2825" max="2825" width="3.7109375" style="289" customWidth="1"/>
    <col min="2826" max="2826" width="9.42578125" style="289" bestFit="1" customWidth="1"/>
    <col min="2827" max="3073" width="9.140625" style="289"/>
    <col min="3074" max="3074" width="13.7109375" style="289" customWidth="1"/>
    <col min="3075" max="3075" width="42.7109375" style="289" bestFit="1" customWidth="1"/>
    <col min="3076" max="3077" width="8.7109375" style="289" customWidth="1"/>
    <col min="3078" max="3080" width="10.7109375" style="289" customWidth="1"/>
    <col min="3081" max="3081" width="3.7109375" style="289" customWidth="1"/>
    <col min="3082" max="3082" width="9.42578125" style="289" bestFit="1" customWidth="1"/>
    <col min="3083" max="3329" width="9.140625" style="289"/>
    <col min="3330" max="3330" width="13.7109375" style="289" customWidth="1"/>
    <col min="3331" max="3331" width="42.7109375" style="289" bestFit="1" customWidth="1"/>
    <col min="3332" max="3333" width="8.7109375" style="289" customWidth="1"/>
    <col min="3334" max="3336" width="10.7109375" style="289" customWidth="1"/>
    <col min="3337" max="3337" width="3.7109375" style="289" customWidth="1"/>
    <col min="3338" max="3338" width="9.42578125" style="289" bestFit="1" customWidth="1"/>
    <col min="3339" max="3585" width="9.140625" style="289"/>
    <col min="3586" max="3586" width="13.7109375" style="289" customWidth="1"/>
    <col min="3587" max="3587" width="42.7109375" style="289" bestFit="1" customWidth="1"/>
    <col min="3588" max="3589" width="8.7109375" style="289" customWidth="1"/>
    <col min="3590" max="3592" width="10.7109375" style="289" customWidth="1"/>
    <col min="3593" max="3593" width="3.7109375" style="289" customWidth="1"/>
    <col min="3594" max="3594" width="9.42578125" style="289" bestFit="1" customWidth="1"/>
    <col min="3595" max="3841" width="9.140625" style="289"/>
    <col min="3842" max="3842" width="13.7109375" style="289" customWidth="1"/>
    <col min="3843" max="3843" width="42.7109375" style="289" bestFit="1" customWidth="1"/>
    <col min="3844" max="3845" width="8.7109375" style="289" customWidth="1"/>
    <col min="3846" max="3848" width="10.7109375" style="289" customWidth="1"/>
    <col min="3849" max="3849" width="3.7109375" style="289" customWidth="1"/>
    <col min="3850" max="3850" width="9.42578125" style="289" bestFit="1" customWidth="1"/>
    <col min="3851" max="4097" width="9.140625" style="289"/>
    <col min="4098" max="4098" width="13.7109375" style="289" customWidth="1"/>
    <col min="4099" max="4099" width="42.7109375" style="289" bestFit="1" customWidth="1"/>
    <col min="4100" max="4101" width="8.7109375" style="289" customWidth="1"/>
    <col min="4102" max="4104" width="10.7109375" style="289" customWidth="1"/>
    <col min="4105" max="4105" width="3.7109375" style="289" customWidth="1"/>
    <col min="4106" max="4106" width="9.42578125" style="289" bestFit="1" customWidth="1"/>
    <col min="4107" max="4353" width="9.140625" style="289"/>
    <col min="4354" max="4354" width="13.7109375" style="289" customWidth="1"/>
    <col min="4355" max="4355" width="42.7109375" style="289" bestFit="1" customWidth="1"/>
    <col min="4356" max="4357" width="8.7109375" style="289" customWidth="1"/>
    <col min="4358" max="4360" width="10.7109375" style="289" customWidth="1"/>
    <col min="4361" max="4361" width="3.7109375" style="289" customWidth="1"/>
    <col min="4362" max="4362" width="9.42578125" style="289" bestFit="1" customWidth="1"/>
    <col min="4363" max="4609" width="9.140625" style="289"/>
    <col min="4610" max="4610" width="13.7109375" style="289" customWidth="1"/>
    <col min="4611" max="4611" width="42.7109375" style="289" bestFit="1" customWidth="1"/>
    <col min="4612" max="4613" width="8.7109375" style="289" customWidth="1"/>
    <col min="4614" max="4616" width="10.7109375" style="289" customWidth="1"/>
    <col min="4617" max="4617" width="3.7109375" style="289" customWidth="1"/>
    <col min="4618" max="4618" width="9.42578125" style="289" bestFit="1" customWidth="1"/>
    <col min="4619" max="4865" width="9.140625" style="289"/>
    <col min="4866" max="4866" width="13.7109375" style="289" customWidth="1"/>
    <col min="4867" max="4867" width="42.7109375" style="289" bestFit="1" customWidth="1"/>
    <col min="4868" max="4869" width="8.7109375" style="289" customWidth="1"/>
    <col min="4870" max="4872" width="10.7109375" style="289" customWidth="1"/>
    <col min="4873" max="4873" width="3.7109375" style="289" customWidth="1"/>
    <col min="4874" max="4874" width="9.42578125" style="289" bestFit="1" customWidth="1"/>
    <col min="4875" max="5121" width="9.140625" style="289"/>
    <col min="5122" max="5122" width="13.7109375" style="289" customWidth="1"/>
    <col min="5123" max="5123" width="42.7109375" style="289" bestFit="1" customWidth="1"/>
    <col min="5124" max="5125" width="8.7109375" style="289" customWidth="1"/>
    <col min="5126" max="5128" width="10.7109375" style="289" customWidth="1"/>
    <col min="5129" max="5129" width="3.7109375" style="289" customWidth="1"/>
    <col min="5130" max="5130" width="9.42578125" style="289" bestFit="1" customWidth="1"/>
    <col min="5131" max="5377" width="9.140625" style="289"/>
    <col min="5378" max="5378" width="13.7109375" style="289" customWidth="1"/>
    <col min="5379" max="5379" width="42.7109375" style="289" bestFit="1" customWidth="1"/>
    <col min="5380" max="5381" width="8.7109375" style="289" customWidth="1"/>
    <col min="5382" max="5384" width="10.7109375" style="289" customWidth="1"/>
    <col min="5385" max="5385" width="3.7109375" style="289" customWidth="1"/>
    <col min="5386" max="5386" width="9.42578125" style="289" bestFit="1" customWidth="1"/>
    <col min="5387" max="5633" width="9.140625" style="289"/>
    <col min="5634" max="5634" width="13.7109375" style="289" customWidth="1"/>
    <col min="5635" max="5635" width="42.7109375" style="289" bestFit="1" customWidth="1"/>
    <col min="5636" max="5637" width="8.7109375" style="289" customWidth="1"/>
    <col min="5638" max="5640" width="10.7109375" style="289" customWidth="1"/>
    <col min="5641" max="5641" width="3.7109375" style="289" customWidth="1"/>
    <col min="5642" max="5642" width="9.42578125" style="289" bestFit="1" customWidth="1"/>
    <col min="5643" max="5889" width="9.140625" style="289"/>
    <col min="5890" max="5890" width="13.7109375" style="289" customWidth="1"/>
    <col min="5891" max="5891" width="42.7109375" style="289" bestFit="1" customWidth="1"/>
    <col min="5892" max="5893" width="8.7109375" style="289" customWidth="1"/>
    <col min="5894" max="5896" width="10.7109375" style="289" customWidth="1"/>
    <col min="5897" max="5897" width="3.7109375" style="289" customWidth="1"/>
    <col min="5898" max="5898" width="9.42578125" style="289" bestFit="1" customWidth="1"/>
    <col min="5899" max="6145" width="9.140625" style="289"/>
    <col min="6146" max="6146" width="13.7109375" style="289" customWidth="1"/>
    <col min="6147" max="6147" width="42.7109375" style="289" bestFit="1" customWidth="1"/>
    <col min="6148" max="6149" width="8.7109375" style="289" customWidth="1"/>
    <col min="6150" max="6152" width="10.7109375" style="289" customWidth="1"/>
    <col min="6153" max="6153" width="3.7109375" style="289" customWidth="1"/>
    <col min="6154" max="6154" width="9.42578125" style="289" bestFit="1" customWidth="1"/>
    <col min="6155" max="6401" width="9.140625" style="289"/>
    <col min="6402" max="6402" width="13.7109375" style="289" customWidth="1"/>
    <col min="6403" max="6403" width="42.7109375" style="289" bestFit="1" customWidth="1"/>
    <col min="6404" max="6405" width="8.7109375" style="289" customWidth="1"/>
    <col min="6406" max="6408" width="10.7109375" style="289" customWidth="1"/>
    <col min="6409" max="6409" width="3.7109375" style="289" customWidth="1"/>
    <col min="6410" max="6410" width="9.42578125" style="289" bestFit="1" customWidth="1"/>
    <col min="6411" max="6657" width="9.140625" style="289"/>
    <col min="6658" max="6658" width="13.7109375" style="289" customWidth="1"/>
    <col min="6659" max="6659" width="42.7109375" style="289" bestFit="1" customWidth="1"/>
    <col min="6660" max="6661" width="8.7109375" style="289" customWidth="1"/>
    <col min="6662" max="6664" width="10.7109375" style="289" customWidth="1"/>
    <col min="6665" max="6665" width="3.7109375" style="289" customWidth="1"/>
    <col min="6666" max="6666" width="9.42578125" style="289" bestFit="1" customWidth="1"/>
    <col min="6667" max="6913" width="9.140625" style="289"/>
    <col min="6914" max="6914" width="13.7109375" style="289" customWidth="1"/>
    <col min="6915" max="6915" width="42.7109375" style="289" bestFit="1" customWidth="1"/>
    <col min="6916" max="6917" width="8.7109375" style="289" customWidth="1"/>
    <col min="6918" max="6920" width="10.7109375" style="289" customWidth="1"/>
    <col min="6921" max="6921" width="3.7109375" style="289" customWidth="1"/>
    <col min="6922" max="6922" width="9.42578125" style="289" bestFit="1" customWidth="1"/>
    <col min="6923" max="7169" width="9.140625" style="289"/>
    <col min="7170" max="7170" width="13.7109375" style="289" customWidth="1"/>
    <col min="7171" max="7171" width="42.7109375" style="289" bestFit="1" customWidth="1"/>
    <col min="7172" max="7173" width="8.7109375" style="289" customWidth="1"/>
    <col min="7174" max="7176" width="10.7109375" style="289" customWidth="1"/>
    <col min="7177" max="7177" width="3.7109375" style="289" customWidth="1"/>
    <col min="7178" max="7178" width="9.42578125" style="289" bestFit="1" customWidth="1"/>
    <col min="7179" max="7425" width="9.140625" style="289"/>
    <col min="7426" max="7426" width="13.7109375" style="289" customWidth="1"/>
    <col min="7427" max="7427" width="42.7109375" style="289" bestFit="1" customWidth="1"/>
    <col min="7428" max="7429" width="8.7109375" style="289" customWidth="1"/>
    <col min="7430" max="7432" width="10.7109375" style="289" customWidth="1"/>
    <col min="7433" max="7433" width="3.7109375" style="289" customWidth="1"/>
    <col min="7434" max="7434" width="9.42578125" style="289" bestFit="1" customWidth="1"/>
    <col min="7435" max="7681" width="9.140625" style="289"/>
    <col min="7682" max="7682" width="13.7109375" style="289" customWidth="1"/>
    <col min="7683" max="7683" width="42.7109375" style="289" bestFit="1" customWidth="1"/>
    <col min="7684" max="7685" width="8.7109375" style="289" customWidth="1"/>
    <col min="7686" max="7688" width="10.7109375" style="289" customWidth="1"/>
    <col min="7689" max="7689" width="3.7109375" style="289" customWidth="1"/>
    <col min="7690" max="7690" width="9.42578125" style="289" bestFit="1" customWidth="1"/>
    <col min="7691" max="7937" width="9.140625" style="289"/>
    <col min="7938" max="7938" width="13.7109375" style="289" customWidth="1"/>
    <col min="7939" max="7939" width="42.7109375" style="289" bestFit="1" customWidth="1"/>
    <col min="7940" max="7941" width="8.7109375" style="289" customWidth="1"/>
    <col min="7942" max="7944" width="10.7109375" style="289" customWidth="1"/>
    <col min="7945" max="7945" width="3.7109375" style="289" customWidth="1"/>
    <col min="7946" max="7946" width="9.42578125" style="289" bestFit="1" customWidth="1"/>
    <col min="7947" max="8193" width="9.140625" style="289"/>
    <col min="8194" max="8194" width="13.7109375" style="289" customWidth="1"/>
    <col min="8195" max="8195" width="42.7109375" style="289" bestFit="1" customWidth="1"/>
    <col min="8196" max="8197" width="8.7109375" style="289" customWidth="1"/>
    <col min="8198" max="8200" width="10.7109375" style="289" customWidth="1"/>
    <col min="8201" max="8201" width="3.7109375" style="289" customWidth="1"/>
    <col min="8202" max="8202" width="9.42578125" style="289" bestFit="1" customWidth="1"/>
    <col min="8203" max="8449" width="9.140625" style="289"/>
    <col min="8450" max="8450" width="13.7109375" style="289" customWidth="1"/>
    <col min="8451" max="8451" width="42.7109375" style="289" bestFit="1" customWidth="1"/>
    <col min="8452" max="8453" width="8.7109375" style="289" customWidth="1"/>
    <col min="8454" max="8456" width="10.7109375" style="289" customWidth="1"/>
    <col min="8457" max="8457" width="3.7109375" style="289" customWidth="1"/>
    <col min="8458" max="8458" width="9.42578125" style="289" bestFit="1" customWidth="1"/>
    <col min="8459" max="8705" width="9.140625" style="289"/>
    <col min="8706" max="8706" width="13.7109375" style="289" customWidth="1"/>
    <col min="8707" max="8707" width="42.7109375" style="289" bestFit="1" customWidth="1"/>
    <col min="8708" max="8709" width="8.7109375" style="289" customWidth="1"/>
    <col min="8710" max="8712" width="10.7109375" style="289" customWidth="1"/>
    <col min="8713" max="8713" width="3.7109375" style="289" customWidth="1"/>
    <col min="8714" max="8714" width="9.42578125" style="289" bestFit="1" customWidth="1"/>
    <col min="8715" max="8961" width="9.140625" style="289"/>
    <col min="8962" max="8962" width="13.7109375" style="289" customWidth="1"/>
    <col min="8963" max="8963" width="42.7109375" style="289" bestFit="1" customWidth="1"/>
    <col min="8964" max="8965" width="8.7109375" style="289" customWidth="1"/>
    <col min="8966" max="8968" width="10.7109375" style="289" customWidth="1"/>
    <col min="8969" max="8969" width="3.7109375" style="289" customWidth="1"/>
    <col min="8970" max="8970" width="9.42578125" style="289" bestFit="1" customWidth="1"/>
    <col min="8971" max="9217" width="9.140625" style="289"/>
    <col min="9218" max="9218" width="13.7109375" style="289" customWidth="1"/>
    <col min="9219" max="9219" width="42.7109375" style="289" bestFit="1" customWidth="1"/>
    <col min="9220" max="9221" width="8.7109375" style="289" customWidth="1"/>
    <col min="9222" max="9224" width="10.7109375" style="289" customWidth="1"/>
    <col min="9225" max="9225" width="3.7109375" style="289" customWidth="1"/>
    <col min="9226" max="9226" width="9.42578125" style="289" bestFit="1" customWidth="1"/>
    <col min="9227" max="9473" width="9.140625" style="289"/>
    <col min="9474" max="9474" width="13.7109375" style="289" customWidth="1"/>
    <col min="9475" max="9475" width="42.7109375" style="289" bestFit="1" customWidth="1"/>
    <col min="9476" max="9477" width="8.7109375" style="289" customWidth="1"/>
    <col min="9478" max="9480" width="10.7109375" style="289" customWidth="1"/>
    <col min="9481" max="9481" width="3.7109375" style="289" customWidth="1"/>
    <col min="9482" max="9482" width="9.42578125" style="289" bestFit="1" customWidth="1"/>
    <col min="9483" max="9729" width="9.140625" style="289"/>
    <col min="9730" max="9730" width="13.7109375" style="289" customWidth="1"/>
    <col min="9731" max="9731" width="42.7109375" style="289" bestFit="1" customWidth="1"/>
    <col min="9732" max="9733" width="8.7109375" style="289" customWidth="1"/>
    <col min="9734" max="9736" width="10.7109375" style="289" customWidth="1"/>
    <col min="9737" max="9737" width="3.7109375" style="289" customWidth="1"/>
    <col min="9738" max="9738" width="9.42578125" style="289" bestFit="1" customWidth="1"/>
    <col min="9739" max="9985" width="9.140625" style="289"/>
    <col min="9986" max="9986" width="13.7109375" style="289" customWidth="1"/>
    <col min="9987" max="9987" width="42.7109375" style="289" bestFit="1" customWidth="1"/>
    <col min="9988" max="9989" width="8.7109375" style="289" customWidth="1"/>
    <col min="9990" max="9992" width="10.7109375" style="289" customWidth="1"/>
    <col min="9993" max="9993" width="3.7109375" style="289" customWidth="1"/>
    <col min="9994" max="9994" width="9.42578125" style="289" bestFit="1" customWidth="1"/>
    <col min="9995" max="10241" width="9.140625" style="289"/>
    <col min="10242" max="10242" width="13.7109375" style="289" customWidth="1"/>
    <col min="10243" max="10243" width="42.7109375" style="289" bestFit="1" customWidth="1"/>
    <col min="10244" max="10245" width="8.7109375" style="289" customWidth="1"/>
    <col min="10246" max="10248" width="10.7109375" style="289" customWidth="1"/>
    <col min="10249" max="10249" width="3.7109375" style="289" customWidth="1"/>
    <col min="10250" max="10250" width="9.42578125" style="289" bestFit="1" customWidth="1"/>
    <col min="10251" max="10497" width="9.140625" style="289"/>
    <col min="10498" max="10498" width="13.7109375" style="289" customWidth="1"/>
    <col min="10499" max="10499" width="42.7109375" style="289" bestFit="1" customWidth="1"/>
    <col min="10500" max="10501" width="8.7109375" style="289" customWidth="1"/>
    <col min="10502" max="10504" width="10.7109375" style="289" customWidth="1"/>
    <col min="10505" max="10505" width="3.7109375" style="289" customWidth="1"/>
    <col min="10506" max="10506" width="9.42578125" style="289" bestFit="1" customWidth="1"/>
    <col min="10507" max="10753" width="9.140625" style="289"/>
    <col min="10754" max="10754" width="13.7109375" style="289" customWidth="1"/>
    <col min="10755" max="10755" width="42.7109375" style="289" bestFit="1" customWidth="1"/>
    <col min="10756" max="10757" width="8.7109375" style="289" customWidth="1"/>
    <col min="10758" max="10760" width="10.7109375" style="289" customWidth="1"/>
    <col min="10761" max="10761" width="3.7109375" style="289" customWidth="1"/>
    <col min="10762" max="10762" width="9.42578125" style="289" bestFit="1" customWidth="1"/>
    <col min="10763" max="11009" width="9.140625" style="289"/>
    <col min="11010" max="11010" width="13.7109375" style="289" customWidth="1"/>
    <col min="11011" max="11011" width="42.7109375" style="289" bestFit="1" customWidth="1"/>
    <col min="11012" max="11013" width="8.7109375" style="289" customWidth="1"/>
    <col min="11014" max="11016" width="10.7109375" style="289" customWidth="1"/>
    <col min="11017" max="11017" width="3.7109375" style="289" customWidth="1"/>
    <col min="11018" max="11018" width="9.42578125" style="289" bestFit="1" customWidth="1"/>
    <col min="11019" max="11265" width="9.140625" style="289"/>
    <col min="11266" max="11266" width="13.7109375" style="289" customWidth="1"/>
    <col min="11267" max="11267" width="42.7109375" style="289" bestFit="1" customWidth="1"/>
    <col min="11268" max="11269" width="8.7109375" style="289" customWidth="1"/>
    <col min="11270" max="11272" width="10.7109375" style="289" customWidth="1"/>
    <col min="11273" max="11273" width="3.7109375" style="289" customWidth="1"/>
    <col min="11274" max="11274" width="9.42578125" style="289" bestFit="1" customWidth="1"/>
    <col min="11275" max="11521" width="9.140625" style="289"/>
    <col min="11522" max="11522" width="13.7109375" style="289" customWidth="1"/>
    <col min="11523" max="11523" width="42.7109375" style="289" bestFit="1" customWidth="1"/>
    <col min="11524" max="11525" width="8.7109375" style="289" customWidth="1"/>
    <col min="11526" max="11528" width="10.7109375" style="289" customWidth="1"/>
    <col min="11529" max="11529" width="3.7109375" style="289" customWidth="1"/>
    <col min="11530" max="11530" width="9.42578125" style="289" bestFit="1" customWidth="1"/>
    <col min="11531" max="11777" width="9.140625" style="289"/>
    <col min="11778" max="11778" width="13.7109375" style="289" customWidth="1"/>
    <col min="11779" max="11779" width="42.7109375" style="289" bestFit="1" customWidth="1"/>
    <col min="11780" max="11781" width="8.7109375" style="289" customWidth="1"/>
    <col min="11782" max="11784" width="10.7109375" style="289" customWidth="1"/>
    <col min="11785" max="11785" width="3.7109375" style="289" customWidth="1"/>
    <col min="11786" max="11786" width="9.42578125" style="289" bestFit="1" customWidth="1"/>
    <col min="11787" max="12033" width="9.140625" style="289"/>
    <col min="12034" max="12034" width="13.7109375" style="289" customWidth="1"/>
    <col min="12035" max="12035" width="42.7109375" style="289" bestFit="1" customWidth="1"/>
    <col min="12036" max="12037" width="8.7109375" style="289" customWidth="1"/>
    <col min="12038" max="12040" width="10.7109375" style="289" customWidth="1"/>
    <col min="12041" max="12041" width="3.7109375" style="289" customWidth="1"/>
    <col min="12042" max="12042" width="9.42578125" style="289" bestFit="1" customWidth="1"/>
    <col min="12043" max="12289" width="9.140625" style="289"/>
    <col min="12290" max="12290" width="13.7109375" style="289" customWidth="1"/>
    <col min="12291" max="12291" width="42.7109375" style="289" bestFit="1" customWidth="1"/>
    <col min="12292" max="12293" width="8.7109375" style="289" customWidth="1"/>
    <col min="12294" max="12296" width="10.7109375" style="289" customWidth="1"/>
    <col min="12297" max="12297" width="3.7109375" style="289" customWidth="1"/>
    <col min="12298" max="12298" width="9.42578125" style="289" bestFit="1" customWidth="1"/>
    <col min="12299" max="12545" width="9.140625" style="289"/>
    <col min="12546" max="12546" width="13.7109375" style="289" customWidth="1"/>
    <col min="12547" max="12547" width="42.7109375" style="289" bestFit="1" customWidth="1"/>
    <col min="12548" max="12549" width="8.7109375" style="289" customWidth="1"/>
    <col min="12550" max="12552" width="10.7109375" style="289" customWidth="1"/>
    <col min="12553" max="12553" width="3.7109375" style="289" customWidth="1"/>
    <col min="12554" max="12554" width="9.42578125" style="289" bestFit="1" customWidth="1"/>
    <col min="12555" max="12801" width="9.140625" style="289"/>
    <col min="12802" max="12802" width="13.7109375" style="289" customWidth="1"/>
    <col min="12803" max="12803" width="42.7109375" style="289" bestFit="1" customWidth="1"/>
    <col min="12804" max="12805" width="8.7109375" style="289" customWidth="1"/>
    <col min="12806" max="12808" width="10.7109375" style="289" customWidth="1"/>
    <col min="12809" max="12809" width="3.7109375" style="289" customWidth="1"/>
    <col min="12810" max="12810" width="9.42578125" style="289" bestFit="1" customWidth="1"/>
    <col min="12811" max="13057" width="9.140625" style="289"/>
    <col min="13058" max="13058" width="13.7109375" style="289" customWidth="1"/>
    <col min="13059" max="13059" width="42.7109375" style="289" bestFit="1" customWidth="1"/>
    <col min="13060" max="13061" width="8.7109375" style="289" customWidth="1"/>
    <col min="13062" max="13064" width="10.7109375" style="289" customWidth="1"/>
    <col min="13065" max="13065" width="3.7109375" style="289" customWidth="1"/>
    <col min="13066" max="13066" width="9.42578125" style="289" bestFit="1" customWidth="1"/>
    <col min="13067" max="13313" width="9.140625" style="289"/>
    <col min="13314" max="13314" width="13.7109375" style="289" customWidth="1"/>
    <col min="13315" max="13315" width="42.7109375" style="289" bestFit="1" customWidth="1"/>
    <col min="13316" max="13317" width="8.7109375" style="289" customWidth="1"/>
    <col min="13318" max="13320" width="10.7109375" style="289" customWidth="1"/>
    <col min="13321" max="13321" width="3.7109375" style="289" customWidth="1"/>
    <col min="13322" max="13322" width="9.42578125" style="289" bestFit="1" customWidth="1"/>
    <col min="13323" max="13569" width="9.140625" style="289"/>
    <col min="13570" max="13570" width="13.7109375" style="289" customWidth="1"/>
    <col min="13571" max="13571" width="42.7109375" style="289" bestFit="1" customWidth="1"/>
    <col min="13572" max="13573" width="8.7109375" style="289" customWidth="1"/>
    <col min="13574" max="13576" width="10.7109375" style="289" customWidth="1"/>
    <col min="13577" max="13577" width="3.7109375" style="289" customWidth="1"/>
    <col min="13578" max="13578" width="9.42578125" style="289" bestFit="1" customWidth="1"/>
    <col min="13579" max="13825" width="9.140625" style="289"/>
    <col min="13826" max="13826" width="13.7109375" style="289" customWidth="1"/>
    <col min="13827" max="13827" width="42.7109375" style="289" bestFit="1" customWidth="1"/>
    <col min="13828" max="13829" width="8.7109375" style="289" customWidth="1"/>
    <col min="13830" max="13832" width="10.7109375" style="289" customWidth="1"/>
    <col min="13833" max="13833" width="3.7109375" style="289" customWidth="1"/>
    <col min="13834" max="13834" width="9.42578125" style="289" bestFit="1" customWidth="1"/>
    <col min="13835" max="14081" width="9.140625" style="289"/>
    <col min="14082" max="14082" width="13.7109375" style="289" customWidth="1"/>
    <col min="14083" max="14083" width="42.7109375" style="289" bestFit="1" customWidth="1"/>
    <col min="14084" max="14085" width="8.7109375" style="289" customWidth="1"/>
    <col min="14086" max="14088" width="10.7109375" style="289" customWidth="1"/>
    <col min="14089" max="14089" width="3.7109375" style="289" customWidth="1"/>
    <col min="14090" max="14090" width="9.42578125" style="289" bestFit="1" customWidth="1"/>
    <col min="14091" max="14337" width="9.140625" style="289"/>
    <col min="14338" max="14338" width="13.7109375" style="289" customWidth="1"/>
    <col min="14339" max="14339" width="42.7109375" style="289" bestFit="1" customWidth="1"/>
    <col min="14340" max="14341" width="8.7109375" style="289" customWidth="1"/>
    <col min="14342" max="14344" width="10.7109375" style="289" customWidth="1"/>
    <col min="14345" max="14345" width="3.7109375" style="289" customWidth="1"/>
    <col min="14346" max="14346" width="9.42578125" style="289" bestFit="1" customWidth="1"/>
    <col min="14347" max="14593" width="9.140625" style="289"/>
    <col min="14594" max="14594" width="13.7109375" style="289" customWidth="1"/>
    <col min="14595" max="14595" width="42.7109375" style="289" bestFit="1" customWidth="1"/>
    <col min="14596" max="14597" width="8.7109375" style="289" customWidth="1"/>
    <col min="14598" max="14600" width="10.7109375" style="289" customWidth="1"/>
    <col min="14601" max="14601" width="3.7109375" style="289" customWidth="1"/>
    <col min="14602" max="14602" width="9.42578125" style="289" bestFit="1" customWidth="1"/>
    <col min="14603" max="14849" width="9.140625" style="289"/>
    <col min="14850" max="14850" width="13.7109375" style="289" customWidth="1"/>
    <col min="14851" max="14851" width="42.7109375" style="289" bestFit="1" customWidth="1"/>
    <col min="14852" max="14853" width="8.7109375" style="289" customWidth="1"/>
    <col min="14854" max="14856" width="10.7109375" style="289" customWidth="1"/>
    <col min="14857" max="14857" width="3.7109375" style="289" customWidth="1"/>
    <col min="14858" max="14858" width="9.42578125" style="289" bestFit="1" customWidth="1"/>
    <col min="14859" max="15105" width="9.140625" style="289"/>
    <col min="15106" max="15106" width="13.7109375" style="289" customWidth="1"/>
    <col min="15107" max="15107" width="42.7109375" style="289" bestFit="1" customWidth="1"/>
    <col min="15108" max="15109" width="8.7109375" style="289" customWidth="1"/>
    <col min="15110" max="15112" width="10.7109375" style="289" customWidth="1"/>
    <col min="15113" max="15113" width="3.7109375" style="289" customWidth="1"/>
    <col min="15114" max="15114" width="9.42578125" style="289" bestFit="1" customWidth="1"/>
    <col min="15115" max="15361" width="9.140625" style="289"/>
    <col min="15362" max="15362" width="13.7109375" style="289" customWidth="1"/>
    <col min="15363" max="15363" width="42.7109375" style="289" bestFit="1" customWidth="1"/>
    <col min="15364" max="15365" width="8.7109375" style="289" customWidth="1"/>
    <col min="15366" max="15368" width="10.7109375" style="289" customWidth="1"/>
    <col min="15369" max="15369" width="3.7109375" style="289" customWidth="1"/>
    <col min="15370" max="15370" width="9.42578125" style="289" bestFit="1" customWidth="1"/>
    <col min="15371" max="15617" width="9.140625" style="289"/>
    <col min="15618" max="15618" width="13.7109375" style="289" customWidth="1"/>
    <col min="15619" max="15619" width="42.7109375" style="289" bestFit="1" customWidth="1"/>
    <col min="15620" max="15621" width="8.7109375" style="289" customWidth="1"/>
    <col min="15622" max="15624" width="10.7109375" style="289" customWidth="1"/>
    <col min="15625" max="15625" width="3.7109375" style="289" customWidth="1"/>
    <col min="15626" max="15626" width="9.42578125" style="289" bestFit="1" customWidth="1"/>
    <col min="15627" max="15873" width="9.140625" style="289"/>
    <col min="15874" max="15874" width="13.7109375" style="289" customWidth="1"/>
    <col min="15875" max="15875" width="42.7109375" style="289" bestFit="1" customWidth="1"/>
    <col min="15876" max="15877" width="8.7109375" style="289" customWidth="1"/>
    <col min="15878" max="15880" width="10.7109375" style="289" customWidth="1"/>
    <col min="15881" max="15881" width="3.7109375" style="289" customWidth="1"/>
    <col min="15882" max="15882" width="9.42578125" style="289" bestFit="1" customWidth="1"/>
    <col min="15883" max="16129" width="9.140625" style="289"/>
    <col min="16130" max="16130" width="13.7109375" style="289" customWidth="1"/>
    <col min="16131" max="16131" width="42.7109375" style="289" bestFit="1" customWidth="1"/>
    <col min="16132" max="16133" width="8.7109375" style="289" customWidth="1"/>
    <col min="16134" max="16136" width="10.7109375" style="289" customWidth="1"/>
    <col min="16137" max="16137" width="3.7109375" style="289" customWidth="1"/>
    <col min="16138" max="16138" width="9.42578125" style="289" bestFit="1" customWidth="1"/>
    <col min="16139" max="16384" width="9.140625" style="289"/>
  </cols>
  <sheetData>
    <row r="1" spans="2:12" ht="15.75" thickBot="1" x14ac:dyDescent="0.3">
      <c r="C1" s="3"/>
      <c r="D1" s="4"/>
    </row>
    <row r="2" spans="2:12" x14ac:dyDescent="0.25">
      <c r="B2" s="376" t="s">
        <v>205</v>
      </c>
      <c r="C2" s="366" t="s">
        <v>314</v>
      </c>
      <c r="D2" s="378"/>
      <c r="E2" s="378"/>
      <c r="F2" s="379"/>
      <c r="L2" s="101"/>
    </row>
    <row r="3" spans="2:12" ht="15.75" thickBot="1" x14ac:dyDescent="0.3">
      <c r="B3" s="377"/>
      <c r="C3" s="380"/>
      <c r="D3" s="381"/>
      <c r="E3" s="381"/>
      <c r="F3" s="382"/>
    </row>
    <row r="4" spans="2:12" x14ac:dyDescent="0.25">
      <c r="C4" s="380"/>
      <c r="D4" s="381"/>
      <c r="E4" s="381"/>
      <c r="F4" s="382"/>
    </row>
    <row r="5" spans="2:12" x14ac:dyDescent="0.25">
      <c r="C5" s="380"/>
      <c r="D5" s="381"/>
      <c r="E5" s="381"/>
      <c r="F5" s="382"/>
    </row>
    <row r="6" spans="2:12" x14ac:dyDescent="0.25">
      <c r="C6" s="380"/>
      <c r="D6" s="381"/>
      <c r="E6" s="381"/>
      <c r="F6" s="382"/>
    </row>
    <row r="7" spans="2:12" x14ac:dyDescent="0.25">
      <c r="C7" s="380"/>
      <c r="D7" s="381"/>
      <c r="E7" s="381"/>
      <c r="F7" s="382"/>
    </row>
    <row r="8" spans="2:12" x14ac:dyDescent="0.25">
      <c r="C8" s="380"/>
      <c r="D8" s="381"/>
      <c r="E8" s="381"/>
      <c r="F8" s="382"/>
    </row>
    <row r="9" spans="2:12" x14ac:dyDescent="0.25">
      <c r="C9" s="380"/>
      <c r="D9" s="381"/>
      <c r="E9" s="381"/>
      <c r="F9" s="382"/>
    </row>
    <row r="10" spans="2:12" x14ac:dyDescent="0.25">
      <c r="C10" s="380"/>
      <c r="D10" s="381"/>
      <c r="E10" s="381"/>
      <c r="F10" s="382"/>
    </row>
    <row r="11" spans="2:12" x14ac:dyDescent="0.25">
      <c r="C11" s="380"/>
      <c r="D11" s="381"/>
      <c r="E11" s="381"/>
      <c r="F11" s="382"/>
    </row>
    <row r="12" spans="2:12" x14ac:dyDescent="0.25">
      <c r="C12" s="380"/>
      <c r="D12" s="381"/>
      <c r="E12" s="381"/>
      <c r="F12" s="382"/>
    </row>
    <row r="13" spans="2:12" x14ac:dyDescent="0.25">
      <c r="C13" s="383"/>
      <c r="D13" s="384"/>
      <c r="E13" s="384"/>
      <c r="F13" s="385"/>
    </row>
    <row r="14" spans="2:12" ht="15.75" thickBot="1" x14ac:dyDescent="0.3"/>
    <row r="15" spans="2:12" s="8" customFormat="1" ht="13.5" thickBot="1" x14ac:dyDescent="0.25">
      <c r="C15" s="8" t="s">
        <v>0</v>
      </c>
      <c r="D15" s="9"/>
      <c r="E15" s="10"/>
      <c r="F15" s="11" t="s">
        <v>1</v>
      </c>
      <c r="G15" s="12">
        <v>1</v>
      </c>
      <c r="H15" s="10"/>
    </row>
    <row r="16" spans="2:12" ht="15.75" thickBot="1" x14ac:dyDescent="0.3">
      <c r="C16" s="8"/>
      <c r="F16" s="11"/>
      <c r="G16" s="12"/>
    </row>
    <row r="17" spans="2:13" ht="15.75" thickBot="1" x14ac:dyDescent="0.3">
      <c r="C17" s="8"/>
      <c r="F17" s="11"/>
      <c r="G17" s="12"/>
    </row>
    <row r="18" spans="2:13" ht="15.75" thickBot="1" x14ac:dyDescent="0.3"/>
    <row r="19" spans="2:13" s="18" customFormat="1" ht="12.75" x14ac:dyDescent="0.2">
      <c r="B19" s="13" t="s">
        <v>2</v>
      </c>
      <c r="C19" s="14" t="s">
        <v>3</v>
      </c>
      <c r="D19" s="14" t="s">
        <v>4</v>
      </c>
      <c r="E19" s="15" t="s">
        <v>5</v>
      </c>
      <c r="F19" s="15" t="s">
        <v>6</v>
      </c>
      <c r="G19" s="15" t="s">
        <v>7</v>
      </c>
      <c r="H19" s="15" t="s">
        <v>8</v>
      </c>
    </row>
    <row r="20" spans="2:13" s="18" customFormat="1" ht="13.5" thickBot="1" x14ac:dyDescent="0.25">
      <c r="B20" s="19" t="s">
        <v>9</v>
      </c>
      <c r="C20" s="20"/>
      <c r="D20" s="20"/>
      <c r="E20" s="21"/>
      <c r="F20" s="21"/>
      <c r="G20" s="21"/>
      <c r="H20" s="21"/>
    </row>
    <row r="21" spans="2:13" s="18" customFormat="1" ht="13.5" thickBot="1" x14ac:dyDescent="0.25">
      <c r="B21" s="95"/>
      <c r="C21" s="25" t="s">
        <v>13</v>
      </c>
      <c r="D21" s="26"/>
      <c r="E21" s="27"/>
      <c r="F21" s="27"/>
      <c r="G21" s="27"/>
      <c r="H21" s="29"/>
    </row>
    <row r="22" spans="2:13" s="119" customFormat="1" ht="12.75" x14ac:dyDescent="0.2">
      <c r="B22" s="159"/>
      <c r="C22" s="114"/>
      <c r="D22" s="115"/>
      <c r="E22" s="116"/>
      <c r="F22" s="116"/>
      <c r="G22" s="117"/>
      <c r="H22" s="118"/>
    </row>
    <row r="23" spans="2:13" s="126" customFormat="1" x14ac:dyDescent="0.25">
      <c r="B23" s="121"/>
      <c r="C23" s="121"/>
      <c r="D23" s="122"/>
      <c r="E23" s="123"/>
      <c r="F23" s="123"/>
      <c r="G23" s="124"/>
      <c r="H23" s="125"/>
      <c r="J23" s="39"/>
      <c r="K23" s="40"/>
      <c r="L23" s="127"/>
      <c r="M23" s="127"/>
    </row>
    <row r="24" spans="2:13" x14ac:dyDescent="0.25">
      <c r="B24" s="46"/>
      <c r="C24" s="128"/>
      <c r="D24" s="129"/>
      <c r="E24" s="130"/>
      <c r="F24" s="130"/>
      <c r="G24" s="131"/>
      <c r="H24" s="132"/>
      <c r="J24" s="45"/>
    </row>
    <row r="25" spans="2:13" x14ac:dyDescent="0.25">
      <c r="B25" s="46"/>
      <c r="C25" s="46"/>
      <c r="D25" s="129"/>
      <c r="E25" s="133"/>
      <c r="F25" s="133"/>
      <c r="G25" s="131"/>
      <c r="H25" s="132"/>
      <c r="J25" s="45"/>
    </row>
    <row r="26" spans="2:13" ht="15.75" thickBot="1" x14ac:dyDescent="0.3">
      <c r="B26" s="96"/>
      <c r="C26" s="50"/>
      <c r="D26" s="51"/>
      <c r="E26" s="134"/>
      <c r="F26" s="134"/>
      <c r="G26" s="134"/>
      <c r="H26" s="135"/>
    </row>
    <row r="27" spans="2:13" ht="15.75" thickBot="1" x14ac:dyDescent="0.3">
      <c r="B27" s="97"/>
      <c r="C27" s="56" t="s">
        <v>14</v>
      </c>
      <c r="D27" s="57"/>
      <c r="E27" s="136"/>
      <c r="F27" s="136"/>
      <c r="G27" s="60" t="s">
        <v>15</v>
      </c>
      <c r="H27" s="12">
        <f>SUM(H22:H26)</f>
        <v>0</v>
      </c>
    </row>
    <row r="28" spans="2:13" ht="15.75" thickBot="1" x14ac:dyDescent="0.3">
      <c r="B28" s="97"/>
      <c r="C28" s="50"/>
      <c r="D28" s="61"/>
      <c r="E28" s="137"/>
      <c r="F28" s="137"/>
      <c r="G28" s="137"/>
      <c r="H28" s="138"/>
    </row>
    <row r="29" spans="2:13" ht="15.75" thickBot="1" x14ac:dyDescent="0.3">
      <c r="B29" s="98"/>
      <c r="C29" s="25" t="s">
        <v>16</v>
      </c>
      <c r="D29" s="61"/>
      <c r="E29" s="137"/>
      <c r="F29" s="137"/>
      <c r="G29" s="137"/>
      <c r="H29" s="138"/>
    </row>
    <row r="30" spans="2:13" s="295" customFormat="1" x14ac:dyDescent="0.25">
      <c r="B30" s="99"/>
      <c r="C30" s="67"/>
      <c r="D30" s="68"/>
      <c r="E30" s="139"/>
      <c r="F30" s="139"/>
      <c r="G30" s="139"/>
      <c r="H30" s="140"/>
    </row>
    <row r="31" spans="2:13" s="295" customFormat="1" x14ac:dyDescent="0.25">
      <c r="B31" s="74"/>
      <c r="C31" s="74"/>
      <c r="D31" s="75"/>
      <c r="E31" s="142"/>
      <c r="F31" s="142"/>
      <c r="G31" s="124"/>
      <c r="H31" s="125"/>
    </row>
    <row r="32" spans="2:13" s="295" customFormat="1" x14ac:dyDescent="0.25">
      <c r="B32" s="74"/>
      <c r="C32" s="74"/>
      <c r="D32" s="75"/>
      <c r="E32" s="142"/>
      <c r="F32" s="142"/>
      <c r="G32" s="124"/>
      <c r="H32" s="125"/>
    </row>
    <row r="33" spans="2:10" s="295" customFormat="1" x14ac:dyDescent="0.25">
      <c r="B33" s="74"/>
      <c r="C33" s="74"/>
      <c r="D33" s="75"/>
      <c r="E33" s="142"/>
      <c r="F33" s="142"/>
      <c r="G33" s="142"/>
      <c r="H33" s="125"/>
    </row>
    <row r="34" spans="2:10" s="295" customFormat="1" x14ac:dyDescent="0.25">
      <c r="B34" s="74"/>
      <c r="C34" s="74"/>
      <c r="D34" s="75"/>
      <c r="E34" s="142"/>
      <c r="F34" s="142"/>
      <c r="G34" s="124"/>
      <c r="H34" s="125"/>
    </row>
    <row r="35" spans="2:10" s="295" customFormat="1" x14ac:dyDescent="0.25">
      <c r="B35" s="74"/>
      <c r="C35" s="74"/>
      <c r="D35" s="75"/>
      <c r="E35" s="142"/>
      <c r="F35" s="142"/>
      <c r="G35" s="124"/>
      <c r="H35" s="125"/>
    </row>
    <row r="36" spans="2:10" x14ac:dyDescent="0.25">
      <c r="B36" s="46"/>
      <c r="C36" s="46"/>
      <c r="D36" s="78"/>
      <c r="E36" s="133"/>
      <c r="F36" s="133"/>
      <c r="G36" s="133"/>
      <c r="H36" s="132"/>
    </row>
    <row r="37" spans="2:10" ht="15.75" thickBot="1" x14ac:dyDescent="0.3">
      <c r="B37" s="96"/>
      <c r="C37" s="50"/>
      <c r="D37" s="79"/>
      <c r="E37" s="143"/>
      <c r="F37" s="143"/>
      <c r="G37" s="131"/>
      <c r="H37" s="144"/>
      <c r="J37" s="45"/>
    </row>
    <row r="38" spans="2:10" ht="15.75" thickBot="1" x14ac:dyDescent="0.3">
      <c r="B38" s="97"/>
      <c r="C38" s="56" t="s">
        <v>17</v>
      </c>
      <c r="D38" s="57"/>
      <c r="E38" s="136"/>
      <c r="F38" s="136"/>
      <c r="G38" s="60" t="s">
        <v>15</v>
      </c>
      <c r="H38" s="12">
        <f>SUM(H30:H37)</f>
        <v>0</v>
      </c>
    </row>
    <row r="39" spans="2:10" ht="15.75" thickBot="1" x14ac:dyDescent="0.3">
      <c r="B39" s="97"/>
      <c r="C39" s="50"/>
      <c r="D39" s="61"/>
      <c r="E39" s="137"/>
      <c r="F39" s="137"/>
      <c r="G39" s="137"/>
      <c r="H39" s="138"/>
    </row>
    <row r="40" spans="2:10" ht="15.75" thickBot="1" x14ac:dyDescent="0.3">
      <c r="B40" s="98"/>
      <c r="C40" s="25" t="s">
        <v>18</v>
      </c>
      <c r="D40" s="61"/>
      <c r="E40" s="137"/>
      <c r="F40" s="137"/>
      <c r="G40" s="137"/>
      <c r="H40" s="138"/>
    </row>
    <row r="41" spans="2:10" ht="178.5" x14ac:dyDescent="0.25">
      <c r="B41" s="224" t="str">
        <f>'ANAS 2015'!B21</f>
        <v>SIC.04.01.001.b</v>
      </c>
      <c r="C41" s="257" t="str">
        <f>'ANAS 2015'!C21</f>
        <v xml:space="preserve">SEGNALETICA ORIZZONTALE CON VERNICE RIFRANGENTE A BASE SOLVENTE 
esecuzione di segnaletica orizzontale di nuovo impianto costituita da strisce rifrangenti longitudinali o trasversali rette o curve, semplici o affiancate, continue o discontinue, eseguita con vernice a solvente, di qualsiasi colore, premiscelata con perline di vetro.
Compreso ogni onere per nolo di attrezzature, forniture di materiale, tracciamento, anche in presenza di traffico, la pulizia e la preparazione dalle zone di impianto prima della posa, l'installazione ed il mantenimento della segnaletica di cantiere regolamentare, il pilotaggio del traffico ed ogni altro onere per un lavoro eseguito a perfetta regola d'arte.
Le caratteristiche fotometriche, colorimetriche e di resistenza al derapaggio dovranno essere conformi alle prescrizioni generali previste dalla norma UNI EN 1436/98 e a quanto riportato nelle norme tecniche del capitolato speciale d'appalto e dovranno essere mantenute per l'intera durata della fase di lavoro al fine di garantire la sicurezza dei lavoratori.
Per ogni metro lineare effettivamente ricoperto 
-PER STRISCE CONTINUE E DISCONTINUE DA CENTIMETRI 15 </v>
      </c>
      <c r="D41" s="234" t="str">
        <f>'ANAS 2015'!D21</f>
        <v xml:space="preserve">m </v>
      </c>
      <c r="E41" s="249">
        <f>(36+108+36)+(36+108+36)+36+40+36+36+48+60+36*3+40*2+36*3+108+36</f>
        <v>1056</v>
      </c>
      <c r="F41" s="249">
        <f>'ANAS 2015'!E21</f>
        <v>0.4</v>
      </c>
      <c r="G41" s="251">
        <f>E41/$G$15</f>
        <v>1056</v>
      </c>
      <c r="H41" s="252">
        <f>G41*F41</f>
        <v>422.40000000000003</v>
      </c>
      <c r="J41" s="45"/>
    </row>
    <row r="42" spans="2:10" ht="77.25" thickBot="1" x14ac:dyDescent="0.3">
      <c r="B42" s="224" t="str">
        <f>'ANAS 2015'!B22</f>
        <v xml:space="preserve">SIC.04.01.005.a </v>
      </c>
      <c r="C42" s="257" t="str">
        <f>'ANAS 2015'!C22</f>
        <v xml:space="preserve">CANCELLAZIONE DI SEGNALETICA ORIZZONTALE CON IMPIEGO DI ATTREZZATURA ABRASIVA 
compreso carico, trasporto a rifiuto e scarico in idonee discariche di raccolta del materiale di risulta ed ogni altro onere e magistero per dare il lavoro compiuto a perfetta regola d'arte. Per ogni metro lineare effettivamente cancellato
-PER STRISCE CONTINUE E DISCONTINUE </v>
      </c>
      <c r="D42" s="239" t="str">
        <f>'ANAS 2015'!D22</f>
        <v xml:space="preserve">m </v>
      </c>
      <c r="E42" s="253">
        <f>E41</f>
        <v>1056</v>
      </c>
      <c r="F42" s="258">
        <f>'ANAS 2015'!E22</f>
        <v>1.8</v>
      </c>
      <c r="G42" s="255">
        <f>E42/$G$15</f>
        <v>1056</v>
      </c>
      <c r="H42" s="256">
        <f>G42*F42</f>
        <v>1900.8</v>
      </c>
      <c r="J42" s="45"/>
    </row>
    <row r="43" spans="2:10" ht="15.75" thickBot="1" x14ac:dyDescent="0.3">
      <c r="B43" s="97"/>
      <c r="C43" s="56" t="s">
        <v>22</v>
      </c>
      <c r="D43" s="57"/>
      <c r="E43" s="136"/>
      <c r="F43" s="136"/>
      <c r="G43" s="60" t="s">
        <v>15</v>
      </c>
      <c r="H43" s="12">
        <f>SUM(H41:H42)</f>
        <v>2323.1999999999998</v>
      </c>
    </row>
    <row r="44" spans="2:10" ht="15.75" thickBot="1" x14ac:dyDescent="0.3">
      <c r="C44" s="87"/>
      <c r="D44" s="88"/>
      <c r="E44" s="147"/>
      <c r="F44" s="147"/>
      <c r="G44" s="148"/>
      <c r="H44" s="148"/>
    </row>
    <row r="45" spans="2:10" ht="15.75" thickBot="1" x14ac:dyDescent="0.3">
      <c r="C45" s="91"/>
      <c r="D45" s="91"/>
      <c r="E45" s="91"/>
      <c r="F45" s="91" t="s">
        <v>23</v>
      </c>
      <c r="G45" s="92" t="s">
        <v>15</v>
      </c>
      <c r="H45" s="12">
        <f>H43+H38+H27</f>
        <v>2323.1999999999998</v>
      </c>
    </row>
  </sheetData>
  <mergeCells count="2">
    <mergeCell ref="B2:B3"/>
    <mergeCell ref="C2:F13"/>
  </mergeCells>
  <pageMargins left="0.7" right="0.7" top="0.75" bottom="0.75" header="0.3" footer="0.3"/>
  <pageSetup paperSize="9" scale="59" orientation="portrait" r:id="rId1"/>
  <colBreaks count="2" manualBreakCount="2">
    <brk id="1" max="1048575" man="1"/>
    <brk id="8" max="57" man="1"/>
  </col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B1:M48"/>
  <sheetViews>
    <sheetView view="pageBreakPreview" topLeftCell="A40" zoomScale="85" zoomScaleNormal="85" zoomScaleSheetLayoutView="85" workbookViewId="0">
      <selection activeCell="B1" sqref="B1:J61"/>
    </sheetView>
  </sheetViews>
  <sheetFormatPr defaultRowHeight="15" x14ac:dyDescent="0.25"/>
  <cols>
    <col min="1" max="1" width="3.7109375" style="289" customWidth="1"/>
    <col min="2" max="2" width="15.7109375" style="101" customWidth="1"/>
    <col min="3" max="3" width="80.7109375" style="289" customWidth="1"/>
    <col min="4" max="4" width="8.7109375" style="6" customWidth="1"/>
    <col min="5" max="5" width="8.7109375" style="112" customWidth="1"/>
    <col min="6" max="6" width="11.140625" style="112" customWidth="1"/>
    <col min="7" max="7" width="11.28515625" style="112" bestFit="1" customWidth="1"/>
    <col min="8" max="8" width="10.140625" style="112" bestFit="1" customWidth="1"/>
    <col min="9" max="9" width="3.7109375" style="289" customWidth="1"/>
    <col min="10" max="257" width="9.140625" style="289"/>
    <col min="258" max="258" width="13.7109375" style="289" customWidth="1"/>
    <col min="259" max="259" width="42.7109375" style="289" customWidth="1"/>
    <col min="260" max="261" width="8.7109375" style="289" customWidth="1"/>
    <col min="262" max="262" width="11.140625" style="289" customWidth="1"/>
    <col min="263" max="263" width="11.28515625" style="289" bestFit="1" customWidth="1"/>
    <col min="264" max="264" width="10.140625" style="289" bestFit="1" customWidth="1"/>
    <col min="265" max="265" width="3.7109375" style="289" customWidth="1"/>
    <col min="266" max="513" width="9.140625" style="289"/>
    <col min="514" max="514" width="13.7109375" style="289" customWidth="1"/>
    <col min="515" max="515" width="42.7109375" style="289" customWidth="1"/>
    <col min="516" max="517" width="8.7109375" style="289" customWidth="1"/>
    <col min="518" max="518" width="11.140625" style="289" customWidth="1"/>
    <col min="519" max="519" width="11.28515625" style="289" bestFit="1" customWidth="1"/>
    <col min="520" max="520" width="10.140625" style="289" bestFit="1" customWidth="1"/>
    <col min="521" max="521" width="3.7109375" style="289" customWidth="1"/>
    <col min="522" max="769" width="9.140625" style="289"/>
    <col min="770" max="770" width="13.7109375" style="289" customWidth="1"/>
    <col min="771" max="771" width="42.7109375" style="289" customWidth="1"/>
    <col min="772" max="773" width="8.7109375" style="289" customWidth="1"/>
    <col min="774" max="774" width="11.140625" style="289" customWidth="1"/>
    <col min="775" max="775" width="11.28515625" style="289" bestFit="1" customWidth="1"/>
    <col min="776" max="776" width="10.140625" style="289" bestFit="1" customWidth="1"/>
    <col min="777" max="777" width="3.7109375" style="289" customWidth="1"/>
    <col min="778" max="1025" width="9.140625" style="289"/>
    <col min="1026" max="1026" width="13.7109375" style="289" customWidth="1"/>
    <col min="1027" max="1027" width="42.7109375" style="289" customWidth="1"/>
    <col min="1028" max="1029" width="8.7109375" style="289" customWidth="1"/>
    <col min="1030" max="1030" width="11.140625" style="289" customWidth="1"/>
    <col min="1031" max="1031" width="11.28515625" style="289" bestFit="1" customWidth="1"/>
    <col min="1032" max="1032" width="10.140625" style="289" bestFit="1" customWidth="1"/>
    <col min="1033" max="1033" width="3.7109375" style="289" customWidth="1"/>
    <col min="1034" max="1281" width="9.140625" style="289"/>
    <col min="1282" max="1282" width="13.7109375" style="289" customWidth="1"/>
    <col min="1283" max="1283" width="42.7109375" style="289" customWidth="1"/>
    <col min="1284" max="1285" width="8.7109375" style="289" customWidth="1"/>
    <col min="1286" max="1286" width="11.140625" style="289" customWidth="1"/>
    <col min="1287" max="1287" width="11.28515625" style="289" bestFit="1" customWidth="1"/>
    <col min="1288" max="1288" width="10.140625" style="289" bestFit="1" customWidth="1"/>
    <col min="1289" max="1289" width="3.7109375" style="289" customWidth="1"/>
    <col min="1290" max="1537" width="9.140625" style="289"/>
    <col min="1538" max="1538" width="13.7109375" style="289" customWidth="1"/>
    <col min="1539" max="1539" width="42.7109375" style="289" customWidth="1"/>
    <col min="1540" max="1541" width="8.7109375" style="289" customWidth="1"/>
    <col min="1542" max="1542" width="11.140625" style="289" customWidth="1"/>
    <col min="1543" max="1543" width="11.28515625" style="289" bestFit="1" customWidth="1"/>
    <col min="1544" max="1544" width="10.140625" style="289" bestFit="1" customWidth="1"/>
    <col min="1545" max="1545" width="3.7109375" style="289" customWidth="1"/>
    <col min="1546" max="1793" width="9.140625" style="289"/>
    <col min="1794" max="1794" width="13.7109375" style="289" customWidth="1"/>
    <col min="1795" max="1795" width="42.7109375" style="289" customWidth="1"/>
    <col min="1796" max="1797" width="8.7109375" style="289" customWidth="1"/>
    <col min="1798" max="1798" width="11.140625" style="289" customWidth="1"/>
    <col min="1799" max="1799" width="11.28515625" style="289" bestFit="1" customWidth="1"/>
    <col min="1800" max="1800" width="10.140625" style="289" bestFit="1" customWidth="1"/>
    <col min="1801" max="1801" width="3.7109375" style="289" customWidth="1"/>
    <col min="1802" max="2049" width="9.140625" style="289"/>
    <col min="2050" max="2050" width="13.7109375" style="289" customWidth="1"/>
    <col min="2051" max="2051" width="42.7109375" style="289" customWidth="1"/>
    <col min="2052" max="2053" width="8.7109375" style="289" customWidth="1"/>
    <col min="2054" max="2054" width="11.140625" style="289" customWidth="1"/>
    <col min="2055" max="2055" width="11.28515625" style="289" bestFit="1" customWidth="1"/>
    <col min="2056" max="2056" width="10.140625" style="289" bestFit="1" customWidth="1"/>
    <col min="2057" max="2057" width="3.7109375" style="289" customWidth="1"/>
    <col min="2058" max="2305" width="9.140625" style="289"/>
    <col min="2306" max="2306" width="13.7109375" style="289" customWidth="1"/>
    <col min="2307" max="2307" width="42.7109375" style="289" customWidth="1"/>
    <col min="2308" max="2309" width="8.7109375" style="289" customWidth="1"/>
    <col min="2310" max="2310" width="11.140625" style="289" customWidth="1"/>
    <col min="2311" max="2311" width="11.28515625" style="289" bestFit="1" customWidth="1"/>
    <col min="2312" max="2312" width="10.140625" style="289" bestFit="1" customWidth="1"/>
    <col min="2313" max="2313" width="3.7109375" style="289" customWidth="1"/>
    <col min="2314" max="2561" width="9.140625" style="289"/>
    <col min="2562" max="2562" width="13.7109375" style="289" customWidth="1"/>
    <col min="2563" max="2563" width="42.7109375" style="289" customWidth="1"/>
    <col min="2564" max="2565" width="8.7109375" style="289" customWidth="1"/>
    <col min="2566" max="2566" width="11.140625" style="289" customWidth="1"/>
    <col min="2567" max="2567" width="11.28515625" style="289" bestFit="1" customWidth="1"/>
    <col min="2568" max="2568" width="10.140625" style="289" bestFit="1" customWidth="1"/>
    <col min="2569" max="2569" width="3.7109375" style="289" customWidth="1"/>
    <col min="2570" max="2817" width="9.140625" style="289"/>
    <col min="2818" max="2818" width="13.7109375" style="289" customWidth="1"/>
    <col min="2819" max="2819" width="42.7109375" style="289" customWidth="1"/>
    <col min="2820" max="2821" width="8.7109375" style="289" customWidth="1"/>
    <col min="2822" max="2822" width="11.140625" style="289" customWidth="1"/>
    <col min="2823" max="2823" width="11.28515625" style="289" bestFit="1" customWidth="1"/>
    <col min="2824" max="2824" width="10.140625" style="289" bestFit="1" customWidth="1"/>
    <col min="2825" max="2825" width="3.7109375" style="289" customWidth="1"/>
    <col min="2826" max="3073" width="9.140625" style="289"/>
    <col min="3074" max="3074" width="13.7109375" style="289" customWidth="1"/>
    <col min="3075" max="3075" width="42.7109375" style="289" customWidth="1"/>
    <col min="3076" max="3077" width="8.7109375" style="289" customWidth="1"/>
    <col min="3078" max="3078" width="11.140625" style="289" customWidth="1"/>
    <col min="3079" max="3079" width="11.28515625" style="289" bestFit="1" customWidth="1"/>
    <col min="3080" max="3080" width="10.140625" style="289" bestFit="1" customWidth="1"/>
    <col min="3081" max="3081" width="3.7109375" style="289" customWidth="1"/>
    <col min="3082" max="3329" width="9.140625" style="289"/>
    <col min="3330" max="3330" width="13.7109375" style="289" customWidth="1"/>
    <col min="3331" max="3331" width="42.7109375" style="289" customWidth="1"/>
    <col min="3332" max="3333" width="8.7109375" style="289" customWidth="1"/>
    <col min="3334" max="3334" width="11.140625" style="289" customWidth="1"/>
    <col min="3335" max="3335" width="11.28515625" style="289" bestFit="1" customWidth="1"/>
    <col min="3336" max="3336" width="10.140625" style="289" bestFit="1" customWidth="1"/>
    <col min="3337" max="3337" width="3.7109375" style="289" customWidth="1"/>
    <col min="3338" max="3585" width="9.140625" style="289"/>
    <col min="3586" max="3586" width="13.7109375" style="289" customWidth="1"/>
    <col min="3587" max="3587" width="42.7109375" style="289" customWidth="1"/>
    <col min="3588" max="3589" width="8.7109375" style="289" customWidth="1"/>
    <col min="3590" max="3590" width="11.140625" style="289" customWidth="1"/>
    <col min="3591" max="3591" width="11.28515625" style="289" bestFit="1" customWidth="1"/>
    <col min="3592" max="3592" width="10.140625" style="289" bestFit="1" customWidth="1"/>
    <col min="3593" max="3593" width="3.7109375" style="289" customWidth="1"/>
    <col min="3594" max="3841" width="9.140625" style="289"/>
    <col min="3842" max="3842" width="13.7109375" style="289" customWidth="1"/>
    <col min="3843" max="3843" width="42.7109375" style="289" customWidth="1"/>
    <col min="3844" max="3845" width="8.7109375" style="289" customWidth="1"/>
    <col min="3846" max="3846" width="11.140625" style="289" customWidth="1"/>
    <col min="3847" max="3847" width="11.28515625" style="289" bestFit="1" customWidth="1"/>
    <col min="3848" max="3848" width="10.140625" style="289" bestFit="1" customWidth="1"/>
    <col min="3849" max="3849" width="3.7109375" style="289" customWidth="1"/>
    <col min="3850" max="4097" width="9.140625" style="289"/>
    <col min="4098" max="4098" width="13.7109375" style="289" customWidth="1"/>
    <col min="4099" max="4099" width="42.7109375" style="289" customWidth="1"/>
    <col min="4100" max="4101" width="8.7109375" style="289" customWidth="1"/>
    <col min="4102" max="4102" width="11.140625" style="289" customWidth="1"/>
    <col min="4103" max="4103" width="11.28515625" style="289" bestFit="1" customWidth="1"/>
    <col min="4104" max="4104" width="10.140625" style="289" bestFit="1" customWidth="1"/>
    <col min="4105" max="4105" width="3.7109375" style="289" customWidth="1"/>
    <col min="4106" max="4353" width="9.140625" style="289"/>
    <col min="4354" max="4354" width="13.7109375" style="289" customWidth="1"/>
    <col min="4355" max="4355" width="42.7109375" style="289" customWidth="1"/>
    <col min="4356" max="4357" width="8.7109375" style="289" customWidth="1"/>
    <col min="4358" max="4358" width="11.140625" style="289" customWidth="1"/>
    <col min="4359" max="4359" width="11.28515625" style="289" bestFit="1" customWidth="1"/>
    <col min="4360" max="4360" width="10.140625" style="289" bestFit="1" customWidth="1"/>
    <col min="4361" max="4361" width="3.7109375" style="289" customWidth="1"/>
    <col min="4362" max="4609" width="9.140625" style="289"/>
    <col min="4610" max="4610" width="13.7109375" style="289" customWidth="1"/>
    <col min="4611" max="4611" width="42.7109375" style="289" customWidth="1"/>
    <col min="4612" max="4613" width="8.7109375" style="289" customWidth="1"/>
    <col min="4614" max="4614" width="11.140625" style="289" customWidth="1"/>
    <col min="4615" max="4615" width="11.28515625" style="289" bestFit="1" customWidth="1"/>
    <col min="4616" max="4616" width="10.140625" style="289" bestFit="1" customWidth="1"/>
    <col min="4617" max="4617" width="3.7109375" style="289" customWidth="1"/>
    <col min="4618" max="4865" width="9.140625" style="289"/>
    <col min="4866" max="4866" width="13.7109375" style="289" customWidth="1"/>
    <col min="4867" max="4867" width="42.7109375" style="289" customWidth="1"/>
    <col min="4868" max="4869" width="8.7109375" style="289" customWidth="1"/>
    <col min="4870" max="4870" width="11.140625" style="289" customWidth="1"/>
    <col min="4871" max="4871" width="11.28515625" style="289" bestFit="1" customWidth="1"/>
    <col min="4872" max="4872" width="10.140625" style="289" bestFit="1" customWidth="1"/>
    <col min="4873" max="4873" width="3.7109375" style="289" customWidth="1"/>
    <col min="4874" max="5121" width="9.140625" style="289"/>
    <col min="5122" max="5122" width="13.7109375" style="289" customWidth="1"/>
    <col min="5123" max="5123" width="42.7109375" style="289" customWidth="1"/>
    <col min="5124" max="5125" width="8.7109375" style="289" customWidth="1"/>
    <col min="5126" max="5126" width="11.140625" style="289" customWidth="1"/>
    <col min="5127" max="5127" width="11.28515625" style="289" bestFit="1" customWidth="1"/>
    <col min="5128" max="5128" width="10.140625" style="289" bestFit="1" customWidth="1"/>
    <col min="5129" max="5129" width="3.7109375" style="289" customWidth="1"/>
    <col min="5130" max="5377" width="9.140625" style="289"/>
    <col min="5378" max="5378" width="13.7109375" style="289" customWidth="1"/>
    <col min="5379" max="5379" width="42.7109375" style="289" customWidth="1"/>
    <col min="5380" max="5381" width="8.7109375" style="289" customWidth="1"/>
    <col min="5382" max="5382" width="11.140625" style="289" customWidth="1"/>
    <col min="5383" max="5383" width="11.28515625" style="289" bestFit="1" customWidth="1"/>
    <col min="5384" max="5384" width="10.140625" style="289" bestFit="1" customWidth="1"/>
    <col min="5385" max="5385" width="3.7109375" style="289" customWidth="1"/>
    <col min="5386" max="5633" width="9.140625" style="289"/>
    <col min="5634" max="5634" width="13.7109375" style="289" customWidth="1"/>
    <col min="5635" max="5635" width="42.7109375" style="289" customWidth="1"/>
    <col min="5636" max="5637" width="8.7109375" style="289" customWidth="1"/>
    <col min="5638" max="5638" width="11.140625" style="289" customWidth="1"/>
    <col min="5639" max="5639" width="11.28515625" style="289" bestFit="1" customWidth="1"/>
    <col min="5640" max="5640" width="10.140625" style="289" bestFit="1" customWidth="1"/>
    <col min="5641" max="5641" width="3.7109375" style="289" customWidth="1"/>
    <col min="5642" max="5889" width="9.140625" style="289"/>
    <col min="5890" max="5890" width="13.7109375" style="289" customWidth="1"/>
    <col min="5891" max="5891" width="42.7109375" style="289" customWidth="1"/>
    <col min="5892" max="5893" width="8.7109375" style="289" customWidth="1"/>
    <col min="5894" max="5894" width="11.140625" style="289" customWidth="1"/>
    <col min="5895" max="5895" width="11.28515625" style="289" bestFit="1" customWidth="1"/>
    <col min="5896" max="5896" width="10.140625" style="289" bestFit="1" customWidth="1"/>
    <col min="5897" max="5897" width="3.7109375" style="289" customWidth="1"/>
    <col min="5898" max="6145" width="9.140625" style="289"/>
    <col min="6146" max="6146" width="13.7109375" style="289" customWidth="1"/>
    <col min="6147" max="6147" width="42.7109375" style="289" customWidth="1"/>
    <col min="6148" max="6149" width="8.7109375" style="289" customWidth="1"/>
    <col min="6150" max="6150" width="11.140625" style="289" customWidth="1"/>
    <col min="6151" max="6151" width="11.28515625" style="289" bestFit="1" customWidth="1"/>
    <col min="6152" max="6152" width="10.140625" style="289" bestFit="1" customWidth="1"/>
    <col min="6153" max="6153" width="3.7109375" style="289" customWidth="1"/>
    <col min="6154" max="6401" width="9.140625" style="289"/>
    <col min="6402" max="6402" width="13.7109375" style="289" customWidth="1"/>
    <col min="6403" max="6403" width="42.7109375" style="289" customWidth="1"/>
    <col min="6404" max="6405" width="8.7109375" style="289" customWidth="1"/>
    <col min="6406" max="6406" width="11.140625" style="289" customWidth="1"/>
    <col min="6407" max="6407" width="11.28515625" style="289" bestFit="1" customWidth="1"/>
    <col min="6408" max="6408" width="10.140625" style="289" bestFit="1" customWidth="1"/>
    <col min="6409" max="6409" width="3.7109375" style="289" customWidth="1"/>
    <col min="6410" max="6657" width="9.140625" style="289"/>
    <col min="6658" max="6658" width="13.7109375" style="289" customWidth="1"/>
    <col min="6659" max="6659" width="42.7109375" style="289" customWidth="1"/>
    <col min="6660" max="6661" width="8.7109375" style="289" customWidth="1"/>
    <col min="6662" max="6662" width="11.140625" style="289" customWidth="1"/>
    <col min="6663" max="6663" width="11.28515625" style="289" bestFit="1" customWidth="1"/>
    <col min="6664" max="6664" width="10.140625" style="289" bestFit="1" customWidth="1"/>
    <col min="6665" max="6665" width="3.7109375" style="289" customWidth="1"/>
    <col min="6666" max="6913" width="9.140625" style="289"/>
    <col min="6914" max="6914" width="13.7109375" style="289" customWidth="1"/>
    <col min="6915" max="6915" width="42.7109375" style="289" customWidth="1"/>
    <col min="6916" max="6917" width="8.7109375" style="289" customWidth="1"/>
    <col min="6918" max="6918" width="11.140625" style="289" customWidth="1"/>
    <col min="6919" max="6919" width="11.28515625" style="289" bestFit="1" customWidth="1"/>
    <col min="6920" max="6920" width="10.140625" style="289" bestFit="1" customWidth="1"/>
    <col min="6921" max="6921" width="3.7109375" style="289" customWidth="1"/>
    <col min="6922" max="7169" width="9.140625" style="289"/>
    <col min="7170" max="7170" width="13.7109375" style="289" customWidth="1"/>
    <col min="7171" max="7171" width="42.7109375" style="289" customWidth="1"/>
    <col min="7172" max="7173" width="8.7109375" style="289" customWidth="1"/>
    <col min="7174" max="7174" width="11.140625" style="289" customWidth="1"/>
    <col min="7175" max="7175" width="11.28515625" style="289" bestFit="1" customWidth="1"/>
    <col min="7176" max="7176" width="10.140625" style="289" bestFit="1" customWidth="1"/>
    <col min="7177" max="7177" width="3.7109375" style="289" customWidth="1"/>
    <col min="7178" max="7425" width="9.140625" style="289"/>
    <col min="7426" max="7426" width="13.7109375" style="289" customWidth="1"/>
    <col min="7427" max="7427" width="42.7109375" style="289" customWidth="1"/>
    <col min="7428" max="7429" width="8.7109375" style="289" customWidth="1"/>
    <col min="7430" max="7430" width="11.140625" style="289" customWidth="1"/>
    <col min="7431" max="7431" width="11.28515625" style="289" bestFit="1" customWidth="1"/>
    <col min="7432" max="7432" width="10.140625" style="289" bestFit="1" customWidth="1"/>
    <col min="7433" max="7433" width="3.7109375" style="289" customWidth="1"/>
    <col min="7434" max="7681" width="9.140625" style="289"/>
    <col min="7682" max="7682" width="13.7109375" style="289" customWidth="1"/>
    <col min="7683" max="7683" width="42.7109375" style="289" customWidth="1"/>
    <col min="7684" max="7685" width="8.7109375" style="289" customWidth="1"/>
    <col min="7686" max="7686" width="11.140625" style="289" customWidth="1"/>
    <col min="7687" max="7687" width="11.28515625" style="289" bestFit="1" customWidth="1"/>
    <col min="7688" max="7688" width="10.140625" style="289" bestFit="1" customWidth="1"/>
    <col min="7689" max="7689" width="3.7109375" style="289" customWidth="1"/>
    <col min="7690" max="7937" width="9.140625" style="289"/>
    <col min="7938" max="7938" width="13.7109375" style="289" customWidth="1"/>
    <col min="7939" max="7939" width="42.7109375" style="289" customWidth="1"/>
    <col min="7940" max="7941" width="8.7109375" style="289" customWidth="1"/>
    <col min="7942" max="7942" width="11.140625" style="289" customWidth="1"/>
    <col min="7943" max="7943" width="11.28515625" style="289" bestFit="1" customWidth="1"/>
    <col min="7944" max="7944" width="10.140625" style="289" bestFit="1" customWidth="1"/>
    <col min="7945" max="7945" width="3.7109375" style="289" customWidth="1"/>
    <col min="7946" max="8193" width="9.140625" style="289"/>
    <col min="8194" max="8194" width="13.7109375" style="289" customWidth="1"/>
    <col min="8195" max="8195" width="42.7109375" style="289" customWidth="1"/>
    <col min="8196" max="8197" width="8.7109375" style="289" customWidth="1"/>
    <col min="8198" max="8198" width="11.140625" style="289" customWidth="1"/>
    <col min="8199" max="8199" width="11.28515625" style="289" bestFit="1" customWidth="1"/>
    <col min="8200" max="8200" width="10.140625" style="289" bestFit="1" customWidth="1"/>
    <col min="8201" max="8201" width="3.7109375" style="289" customWidth="1"/>
    <col min="8202" max="8449" width="9.140625" style="289"/>
    <col min="8450" max="8450" width="13.7109375" style="289" customWidth="1"/>
    <col min="8451" max="8451" width="42.7109375" style="289" customWidth="1"/>
    <col min="8452" max="8453" width="8.7109375" style="289" customWidth="1"/>
    <col min="8454" max="8454" width="11.140625" style="289" customWidth="1"/>
    <col min="8455" max="8455" width="11.28515625" style="289" bestFit="1" customWidth="1"/>
    <col min="8456" max="8456" width="10.140625" style="289" bestFit="1" customWidth="1"/>
    <col min="8457" max="8457" width="3.7109375" style="289" customWidth="1"/>
    <col min="8458" max="8705" width="9.140625" style="289"/>
    <col min="8706" max="8706" width="13.7109375" style="289" customWidth="1"/>
    <col min="8707" max="8707" width="42.7109375" style="289" customWidth="1"/>
    <col min="8708" max="8709" width="8.7109375" style="289" customWidth="1"/>
    <col min="8710" max="8710" width="11.140625" style="289" customWidth="1"/>
    <col min="8711" max="8711" width="11.28515625" style="289" bestFit="1" customWidth="1"/>
    <col min="8712" max="8712" width="10.140625" style="289" bestFit="1" customWidth="1"/>
    <col min="8713" max="8713" width="3.7109375" style="289" customWidth="1"/>
    <col min="8714" max="8961" width="9.140625" style="289"/>
    <col min="8962" max="8962" width="13.7109375" style="289" customWidth="1"/>
    <col min="8963" max="8963" width="42.7109375" style="289" customWidth="1"/>
    <col min="8964" max="8965" width="8.7109375" style="289" customWidth="1"/>
    <col min="8966" max="8966" width="11.140625" style="289" customWidth="1"/>
    <col min="8967" max="8967" width="11.28515625" style="289" bestFit="1" customWidth="1"/>
    <col min="8968" max="8968" width="10.140625" style="289" bestFit="1" customWidth="1"/>
    <col min="8969" max="8969" width="3.7109375" style="289" customWidth="1"/>
    <col min="8970" max="9217" width="9.140625" style="289"/>
    <col min="9218" max="9218" width="13.7109375" style="289" customWidth="1"/>
    <col min="9219" max="9219" width="42.7109375" style="289" customWidth="1"/>
    <col min="9220" max="9221" width="8.7109375" style="289" customWidth="1"/>
    <col min="9222" max="9222" width="11.140625" style="289" customWidth="1"/>
    <col min="9223" max="9223" width="11.28515625" style="289" bestFit="1" customWidth="1"/>
    <col min="9224" max="9224" width="10.140625" style="289" bestFit="1" customWidth="1"/>
    <col min="9225" max="9225" width="3.7109375" style="289" customWidth="1"/>
    <col min="9226" max="9473" width="9.140625" style="289"/>
    <col min="9474" max="9474" width="13.7109375" style="289" customWidth="1"/>
    <col min="9475" max="9475" width="42.7109375" style="289" customWidth="1"/>
    <col min="9476" max="9477" width="8.7109375" style="289" customWidth="1"/>
    <col min="9478" max="9478" width="11.140625" style="289" customWidth="1"/>
    <col min="9479" max="9479" width="11.28515625" style="289" bestFit="1" customWidth="1"/>
    <col min="9480" max="9480" width="10.140625" style="289" bestFit="1" customWidth="1"/>
    <col min="9481" max="9481" width="3.7109375" style="289" customWidth="1"/>
    <col min="9482" max="9729" width="9.140625" style="289"/>
    <col min="9730" max="9730" width="13.7109375" style="289" customWidth="1"/>
    <col min="9731" max="9731" width="42.7109375" style="289" customWidth="1"/>
    <col min="9732" max="9733" width="8.7109375" style="289" customWidth="1"/>
    <col min="9734" max="9734" width="11.140625" style="289" customWidth="1"/>
    <col min="9735" max="9735" width="11.28515625" style="289" bestFit="1" customWidth="1"/>
    <col min="9736" max="9736" width="10.140625" style="289" bestFit="1" customWidth="1"/>
    <col min="9737" max="9737" width="3.7109375" style="289" customWidth="1"/>
    <col min="9738" max="9985" width="9.140625" style="289"/>
    <col min="9986" max="9986" width="13.7109375" style="289" customWidth="1"/>
    <col min="9987" max="9987" width="42.7109375" style="289" customWidth="1"/>
    <col min="9988" max="9989" width="8.7109375" style="289" customWidth="1"/>
    <col min="9990" max="9990" width="11.140625" style="289" customWidth="1"/>
    <col min="9991" max="9991" width="11.28515625" style="289" bestFit="1" customWidth="1"/>
    <col min="9992" max="9992" width="10.140625" style="289" bestFit="1" customWidth="1"/>
    <col min="9993" max="9993" width="3.7109375" style="289" customWidth="1"/>
    <col min="9994" max="10241" width="9.140625" style="289"/>
    <col min="10242" max="10242" width="13.7109375" style="289" customWidth="1"/>
    <col min="10243" max="10243" width="42.7109375" style="289" customWidth="1"/>
    <col min="10244" max="10245" width="8.7109375" style="289" customWidth="1"/>
    <col min="10246" max="10246" width="11.140625" style="289" customWidth="1"/>
    <col min="10247" max="10247" width="11.28515625" style="289" bestFit="1" customWidth="1"/>
    <col min="10248" max="10248" width="10.140625" style="289" bestFit="1" customWidth="1"/>
    <col min="10249" max="10249" width="3.7109375" style="289" customWidth="1"/>
    <col min="10250" max="10497" width="9.140625" style="289"/>
    <col min="10498" max="10498" width="13.7109375" style="289" customWidth="1"/>
    <col min="10499" max="10499" width="42.7109375" style="289" customWidth="1"/>
    <col min="10500" max="10501" width="8.7109375" style="289" customWidth="1"/>
    <col min="10502" max="10502" width="11.140625" style="289" customWidth="1"/>
    <col min="10503" max="10503" width="11.28515625" style="289" bestFit="1" customWidth="1"/>
    <col min="10504" max="10504" width="10.140625" style="289" bestFit="1" customWidth="1"/>
    <col min="10505" max="10505" width="3.7109375" style="289" customWidth="1"/>
    <col min="10506" max="10753" width="9.140625" style="289"/>
    <col min="10754" max="10754" width="13.7109375" style="289" customWidth="1"/>
    <col min="10755" max="10755" width="42.7109375" style="289" customWidth="1"/>
    <col min="10756" max="10757" width="8.7109375" style="289" customWidth="1"/>
    <col min="10758" max="10758" width="11.140625" style="289" customWidth="1"/>
    <col min="10759" max="10759" width="11.28515625" style="289" bestFit="1" customWidth="1"/>
    <col min="10760" max="10760" width="10.140625" style="289" bestFit="1" customWidth="1"/>
    <col min="10761" max="10761" width="3.7109375" style="289" customWidth="1"/>
    <col min="10762" max="11009" width="9.140625" style="289"/>
    <col min="11010" max="11010" width="13.7109375" style="289" customWidth="1"/>
    <col min="11011" max="11011" width="42.7109375" style="289" customWidth="1"/>
    <col min="11012" max="11013" width="8.7109375" style="289" customWidth="1"/>
    <col min="11014" max="11014" width="11.140625" style="289" customWidth="1"/>
    <col min="11015" max="11015" width="11.28515625" style="289" bestFit="1" customWidth="1"/>
    <col min="11016" max="11016" width="10.140625" style="289" bestFit="1" customWidth="1"/>
    <col min="11017" max="11017" width="3.7109375" style="289" customWidth="1"/>
    <col min="11018" max="11265" width="9.140625" style="289"/>
    <col min="11266" max="11266" width="13.7109375" style="289" customWidth="1"/>
    <col min="11267" max="11267" width="42.7109375" style="289" customWidth="1"/>
    <col min="11268" max="11269" width="8.7109375" style="289" customWidth="1"/>
    <col min="11270" max="11270" width="11.140625" style="289" customWidth="1"/>
    <col min="11271" max="11271" width="11.28515625" style="289" bestFit="1" customWidth="1"/>
    <col min="11272" max="11272" width="10.140625" style="289" bestFit="1" customWidth="1"/>
    <col min="11273" max="11273" width="3.7109375" style="289" customWidth="1"/>
    <col min="11274" max="11521" width="9.140625" style="289"/>
    <col min="11522" max="11522" width="13.7109375" style="289" customWidth="1"/>
    <col min="11523" max="11523" width="42.7109375" style="289" customWidth="1"/>
    <col min="11524" max="11525" width="8.7109375" style="289" customWidth="1"/>
    <col min="11526" max="11526" width="11.140625" style="289" customWidth="1"/>
    <col min="11527" max="11527" width="11.28515625" style="289" bestFit="1" customWidth="1"/>
    <col min="11528" max="11528" width="10.140625" style="289" bestFit="1" customWidth="1"/>
    <col min="11529" max="11529" width="3.7109375" style="289" customWidth="1"/>
    <col min="11530" max="11777" width="9.140625" style="289"/>
    <col min="11778" max="11778" width="13.7109375" style="289" customWidth="1"/>
    <col min="11779" max="11779" width="42.7109375" style="289" customWidth="1"/>
    <col min="11780" max="11781" width="8.7109375" style="289" customWidth="1"/>
    <col min="11782" max="11782" width="11.140625" style="289" customWidth="1"/>
    <col min="11783" max="11783" width="11.28515625" style="289" bestFit="1" customWidth="1"/>
    <col min="11784" max="11784" width="10.140625" style="289" bestFit="1" customWidth="1"/>
    <col min="11785" max="11785" width="3.7109375" style="289" customWidth="1"/>
    <col min="11786" max="12033" width="9.140625" style="289"/>
    <col min="12034" max="12034" width="13.7109375" style="289" customWidth="1"/>
    <col min="12035" max="12035" width="42.7109375" style="289" customWidth="1"/>
    <col min="12036" max="12037" width="8.7109375" style="289" customWidth="1"/>
    <col min="12038" max="12038" width="11.140625" style="289" customWidth="1"/>
    <col min="12039" max="12039" width="11.28515625" style="289" bestFit="1" customWidth="1"/>
    <col min="12040" max="12040" width="10.140625" style="289" bestFit="1" customWidth="1"/>
    <col min="12041" max="12041" width="3.7109375" style="289" customWidth="1"/>
    <col min="12042" max="12289" width="9.140625" style="289"/>
    <col min="12290" max="12290" width="13.7109375" style="289" customWidth="1"/>
    <col min="12291" max="12291" width="42.7109375" style="289" customWidth="1"/>
    <col min="12292" max="12293" width="8.7109375" style="289" customWidth="1"/>
    <col min="12294" max="12294" width="11.140625" style="289" customWidth="1"/>
    <col min="12295" max="12295" width="11.28515625" style="289" bestFit="1" customWidth="1"/>
    <col min="12296" max="12296" width="10.140625" style="289" bestFit="1" customWidth="1"/>
    <col min="12297" max="12297" width="3.7109375" style="289" customWidth="1"/>
    <col min="12298" max="12545" width="9.140625" style="289"/>
    <col min="12546" max="12546" width="13.7109375" style="289" customWidth="1"/>
    <col min="12547" max="12547" width="42.7109375" style="289" customWidth="1"/>
    <col min="12548" max="12549" width="8.7109375" style="289" customWidth="1"/>
    <col min="12550" max="12550" width="11.140625" style="289" customWidth="1"/>
    <col min="12551" max="12551" width="11.28515625" style="289" bestFit="1" customWidth="1"/>
    <col min="12552" max="12552" width="10.140625" style="289" bestFit="1" customWidth="1"/>
    <col min="12553" max="12553" width="3.7109375" style="289" customWidth="1"/>
    <col min="12554" max="12801" width="9.140625" style="289"/>
    <col min="12802" max="12802" width="13.7109375" style="289" customWidth="1"/>
    <col min="12803" max="12803" width="42.7109375" style="289" customWidth="1"/>
    <col min="12804" max="12805" width="8.7109375" style="289" customWidth="1"/>
    <col min="12806" max="12806" width="11.140625" style="289" customWidth="1"/>
    <col min="12807" max="12807" width="11.28515625" style="289" bestFit="1" customWidth="1"/>
    <col min="12808" max="12808" width="10.140625" style="289" bestFit="1" customWidth="1"/>
    <col min="12809" max="12809" width="3.7109375" style="289" customWidth="1"/>
    <col min="12810" max="13057" width="9.140625" style="289"/>
    <col min="13058" max="13058" width="13.7109375" style="289" customWidth="1"/>
    <col min="13059" max="13059" width="42.7109375" style="289" customWidth="1"/>
    <col min="13060" max="13061" width="8.7109375" style="289" customWidth="1"/>
    <col min="13062" max="13062" width="11.140625" style="289" customWidth="1"/>
    <col min="13063" max="13063" width="11.28515625" style="289" bestFit="1" customWidth="1"/>
    <col min="13064" max="13064" width="10.140625" style="289" bestFit="1" customWidth="1"/>
    <col min="13065" max="13065" width="3.7109375" style="289" customWidth="1"/>
    <col min="13066" max="13313" width="9.140625" style="289"/>
    <col min="13314" max="13314" width="13.7109375" style="289" customWidth="1"/>
    <col min="13315" max="13315" width="42.7109375" style="289" customWidth="1"/>
    <col min="13316" max="13317" width="8.7109375" style="289" customWidth="1"/>
    <col min="13318" max="13318" width="11.140625" style="289" customWidth="1"/>
    <col min="13319" max="13319" width="11.28515625" style="289" bestFit="1" customWidth="1"/>
    <col min="13320" max="13320" width="10.140625" style="289" bestFit="1" customWidth="1"/>
    <col min="13321" max="13321" width="3.7109375" style="289" customWidth="1"/>
    <col min="13322" max="13569" width="9.140625" style="289"/>
    <col min="13570" max="13570" width="13.7109375" style="289" customWidth="1"/>
    <col min="13571" max="13571" width="42.7109375" style="289" customWidth="1"/>
    <col min="13572" max="13573" width="8.7109375" style="289" customWidth="1"/>
    <col min="13574" max="13574" width="11.140625" style="289" customWidth="1"/>
    <col min="13575" max="13575" width="11.28515625" style="289" bestFit="1" customWidth="1"/>
    <col min="13576" max="13576" width="10.140625" style="289" bestFit="1" customWidth="1"/>
    <col min="13577" max="13577" width="3.7109375" style="289" customWidth="1"/>
    <col min="13578" max="13825" width="9.140625" style="289"/>
    <col min="13826" max="13826" width="13.7109375" style="289" customWidth="1"/>
    <col min="13827" max="13827" width="42.7109375" style="289" customWidth="1"/>
    <col min="13828" max="13829" width="8.7109375" style="289" customWidth="1"/>
    <col min="13830" max="13830" width="11.140625" style="289" customWidth="1"/>
    <col min="13831" max="13831" width="11.28515625" style="289" bestFit="1" customWidth="1"/>
    <col min="13832" max="13832" width="10.140625" style="289" bestFit="1" customWidth="1"/>
    <col min="13833" max="13833" width="3.7109375" style="289" customWidth="1"/>
    <col min="13834" max="14081" width="9.140625" style="289"/>
    <col min="14082" max="14082" width="13.7109375" style="289" customWidth="1"/>
    <col min="14083" max="14083" width="42.7109375" style="289" customWidth="1"/>
    <col min="14084" max="14085" width="8.7109375" style="289" customWidth="1"/>
    <col min="14086" max="14086" width="11.140625" style="289" customWidth="1"/>
    <col min="14087" max="14087" width="11.28515625" style="289" bestFit="1" customWidth="1"/>
    <col min="14088" max="14088" width="10.140625" style="289" bestFit="1" customWidth="1"/>
    <col min="14089" max="14089" width="3.7109375" style="289" customWidth="1"/>
    <col min="14090" max="14337" width="9.140625" style="289"/>
    <col min="14338" max="14338" width="13.7109375" style="289" customWidth="1"/>
    <col min="14339" max="14339" width="42.7109375" style="289" customWidth="1"/>
    <col min="14340" max="14341" width="8.7109375" style="289" customWidth="1"/>
    <col min="14342" max="14342" width="11.140625" style="289" customWidth="1"/>
    <col min="14343" max="14343" width="11.28515625" style="289" bestFit="1" customWidth="1"/>
    <col min="14344" max="14344" width="10.140625" style="289" bestFit="1" customWidth="1"/>
    <col min="14345" max="14345" width="3.7109375" style="289" customWidth="1"/>
    <col min="14346" max="14593" width="9.140625" style="289"/>
    <col min="14594" max="14594" width="13.7109375" style="289" customWidth="1"/>
    <col min="14595" max="14595" width="42.7109375" style="289" customWidth="1"/>
    <col min="14596" max="14597" width="8.7109375" style="289" customWidth="1"/>
    <col min="14598" max="14598" width="11.140625" style="289" customWidth="1"/>
    <col min="14599" max="14599" width="11.28515625" style="289" bestFit="1" customWidth="1"/>
    <col min="14600" max="14600" width="10.140625" style="289" bestFit="1" customWidth="1"/>
    <col min="14601" max="14601" width="3.7109375" style="289" customWidth="1"/>
    <col min="14602" max="14849" width="9.140625" style="289"/>
    <col min="14850" max="14850" width="13.7109375" style="289" customWidth="1"/>
    <col min="14851" max="14851" width="42.7109375" style="289" customWidth="1"/>
    <col min="14852" max="14853" width="8.7109375" style="289" customWidth="1"/>
    <col min="14854" max="14854" width="11.140625" style="289" customWidth="1"/>
    <col min="14855" max="14855" width="11.28515625" style="289" bestFit="1" customWidth="1"/>
    <col min="14856" max="14856" width="10.140625" style="289" bestFit="1" customWidth="1"/>
    <col min="14857" max="14857" width="3.7109375" style="289" customWidth="1"/>
    <col min="14858" max="15105" width="9.140625" style="289"/>
    <col min="15106" max="15106" width="13.7109375" style="289" customWidth="1"/>
    <col min="15107" max="15107" width="42.7109375" style="289" customWidth="1"/>
    <col min="15108" max="15109" width="8.7109375" style="289" customWidth="1"/>
    <col min="15110" max="15110" width="11.140625" style="289" customWidth="1"/>
    <col min="15111" max="15111" width="11.28515625" style="289" bestFit="1" customWidth="1"/>
    <col min="15112" max="15112" width="10.140625" style="289" bestFit="1" customWidth="1"/>
    <col min="15113" max="15113" width="3.7109375" style="289" customWidth="1"/>
    <col min="15114" max="15361" width="9.140625" style="289"/>
    <col min="15362" max="15362" width="13.7109375" style="289" customWidth="1"/>
    <col min="15363" max="15363" width="42.7109375" style="289" customWidth="1"/>
    <col min="15364" max="15365" width="8.7109375" style="289" customWidth="1"/>
    <col min="15366" max="15366" width="11.140625" style="289" customWidth="1"/>
    <col min="15367" max="15367" width="11.28515625" style="289" bestFit="1" customWidth="1"/>
    <col min="15368" max="15368" width="10.140625" style="289" bestFit="1" customWidth="1"/>
    <col min="15369" max="15369" width="3.7109375" style="289" customWidth="1"/>
    <col min="15370" max="15617" width="9.140625" style="289"/>
    <col min="15618" max="15618" width="13.7109375" style="289" customWidth="1"/>
    <col min="15619" max="15619" width="42.7109375" style="289" customWidth="1"/>
    <col min="15620" max="15621" width="8.7109375" style="289" customWidth="1"/>
    <col min="15622" max="15622" width="11.140625" style="289" customWidth="1"/>
    <col min="15623" max="15623" width="11.28515625" style="289" bestFit="1" customWidth="1"/>
    <col min="15624" max="15624" width="10.140625" style="289" bestFit="1" customWidth="1"/>
    <col min="15625" max="15625" width="3.7109375" style="289" customWidth="1"/>
    <col min="15626" max="15873" width="9.140625" style="289"/>
    <col min="15874" max="15874" width="13.7109375" style="289" customWidth="1"/>
    <col min="15875" max="15875" width="42.7109375" style="289" customWidth="1"/>
    <col min="15876" max="15877" width="8.7109375" style="289" customWidth="1"/>
    <col min="15878" max="15878" width="11.140625" style="289" customWidth="1"/>
    <col min="15879" max="15879" width="11.28515625" style="289" bestFit="1" customWidth="1"/>
    <col min="15880" max="15880" width="10.140625" style="289" bestFit="1" customWidth="1"/>
    <col min="15881" max="15881" width="3.7109375" style="289" customWidth="1"/>
    <col min="15882" max="16129" width="9.140625" style="289"/>
    <col min="16130" max="16130" width="13.7109375" style="289" customWidth="1"/>
    <col min="16131" max="16131" width="42.7109375" style="289" customWidth="1"/>
    <col min="16132" max="16133" width="8.7109375" style="289" customWidth="1"/>
    <col min="16134" max="16134" width="11.140625" style="289" customWidth="1"/>
    <col min="16135" max="16135" width="11.28515625" style="289" bestFit="1" customWidth="1"/>
    <col min="16136" max="16136" width="10.140625" style="289" bestFit="1" customWidth="1"/>
    <col min="16137" max="16137" width="3.7109375" style="289" customWidth="1"/>
    <col min="16138" max="16384" width="9.140625" style="289"/>
  </cols>
  <sheetData>
    <row r="1" spans="2:12" ht="15.75" thickBot="1" x14ac:dyDescent="0.3">
      <c r="C1" s="3"/>
      <c r="D1" s="4"/>
    </row>
    <row r="2" spans="2:12" ht="15" customHeight="1" x14ac:dyDescent="0.25">
      <c r="B2" s="376" t="s">
        <v>206</v>
      </c>
      <c r="C2" s="366" t="s">
        <v>315</v>
      </c>
      <c r="D2" s="367"/>
      <c r="E2" s="367"/>
      <c r="F2" s="368"/>
    </row>
    <row r="3" spans="2:12" ht="15.75" customHeight="1" thickBot="1" x14ac:dyDescent="0.3">
      <c r="B3" s="377"/>
      <c r="C3" s="369"/>
      <c r="D3" s="370"/>
      <c r="E3" s="370"/>
      <c r="F3" s="371"/>
      <c r="L3" s="101"/>
    </row>
    <row r="4" spans="2:12" x14ac:dyDescent="0.25">
      <c r="C4" s="369"/>
      <c r="D4" s="370"/>
      <c r="E4" s="370"/>
      <c r="F4" s="371"/>
    </row>
    <row r="5" spans="2:12" x14ac:dyDescent="0.25">
      <c r="C5" s="369"/>
      <c r="D5" s="370"/>
      <c r="E5" s="370"/>
      <c r="F5" s="371"/>
    </row>
    <row r="6" spans="2:12" x14ac:dyDescent="0.25">
      <c r="C6" s="369"/>
      <c r="D6" s="370"/>
      <c r="E6" s="370"/>
      <c r="F6" s="371"/>
      <c r="K6" s="185"/>
    </row>
    <row r="7" spans="2:12" x14ac:dyDescent="0.25">
      <c r="C7" s="369"/>
      <c r="D7" s="370"/>
      <c r="E7" s="370"/>
      <c r="F7" s="371"/>
    </row>
    <row r="8" spans="2:12" x14ac:dyDescent="0.25">
      <c r="C8" s="369"/>
      <c r="D8" s="370"/>
      <c r="E8" s="370"/>
      <c r="F8" s="371"/>
    </row>
    <row r="9" spans="2:12" x14ac:dyDescent="0.25">
      <c r="C9" s="369"/>
      <c r="D9" s="370"/>
      <c r="E9" s="370"/>
      <c r="F9" s="371"/>
    </row>
    <row r="10" spans="2:12" x14ac:dyDescent="0.25">
      <c r="C10" s="369"/>
      <c r="D10" s="370"/>
      <c r="E10" s="370"/>
      <c r="F10" s="371"/>
    </row>
    <row r="11" spans="2:12" x14ac:dyDescent="0.25">
      <c r="C11" s="369"/>
      <c r="D11" s="370"/>
      <c r="E11" s="370"/>
      <c r="F11" s="371"/>
    </row>
    <row r="12" spans="2:12" x14ac:dyDescent="0.25">
      <c r="C12" s="369"/>
      <c r="D12" s="370"/>
      <c r="E12" s="370"/>
      <c r="F12" s="371"/>
    </row>
    <row r="13" spans="2:12" x14ac:dyDescent="0.25">
      <c r="C13" s="372"/>
      <c r="D13" s="373"/>
      <c r="E13" s="373"/>
      <c r="F13" s="374"/>
    </row>
    <row r="14" spans="2:12" ht="15.75" thickBot="1" x14ac:dyDescent="0.3"/>
    <row r="15" spans="2:12" s="8" customFormat="1" ht="13.5" thickBot="1" x14ac:dyDescent="0.25">
      <c r="B15" s="102"/>
      <c r="C15" s="8" t="s">
        <v>0</v>
      </c>
      <c r="D15" s="9"/>
      <c r="E15" s="10"/>
      <c r="F15" s="11" t="s">
        <v>1</v>
      </c>
      <c r="G15" s="12">
        <v>1</v>
      </c>
      <c r="H15" s="10"/>
    </row>
    <row r="16" spans="2:12" ht="15.75" thickBot="1" x14ac:dyDescent="0.3">
      <c r="C16" s="8"/>
      <c r="F16" s="11"/>
      <c r="G16" s="12"/>
    </row>
    <row r="17" spans="2:13" ht="15.75" thickBot="1" x14ac:dyDescent="0.3">
      <c r="C17" s="8"/>
      <c r="F17" s="11"/>
      <c r="G17" s="12"/>
    </row>
    <row r="18" spans="2:13" ht="15.75" thickBot="1" x14ac:dyDescent="0.3"/>
    <row r="19" spans="2:13" s="18" customFormat="1" ht="12.75" x14ac:dyDescent="0.2">
      <c r="B19" s="13" t="s">
        <v>2</v>
      </c>
      <c r="C19" s="14" t="s">
        <v>3</v>
      </c>
      <c r="D19" s="14" t="s">
        <v>4</v>
      </c>
      <c r="E19" s="15" t="s">
        <v>5</v>
      </c>
      <c r="F19" s="15" t="s">
        <v>6</v>
      </c>
      <c r="G19" s="15" t="s">
        <v>7</v>
      </c>
      <c r="H19" s="15" t="s">
        <v>8</v>
      </c>
    </row>
    <row r="20" spans="2:13" s="18" customFormat="1" ht="13.5" thickBot="1" x14ac:dyDescent="0.25">
      <c r="B20" s="94" t="s">
        <v>9</v>
      </c>
      <c r="C20" s="20"/>
      <c r="D20" s="20"/>
      <c r="E20" s="21"/>
      <c r="F20" s="21"/>
      <c r="G20" s="21"/>
      <c r="H20" s="21"/>
    </row>
    <row r="21" spans="2:13" s="18" customFormat="1" ht="13.5" thickBot="1" x14ac:dyDescent="0.25">
      <c r="B21" s="103"/>
      <c r="C21" s="25" t="s">
        <v>13</v>
      </c>
      <c r="D21" s="26"/>
      <c r="E21" s="27"/>
      <c r="F21" s="27"/>
      <c r="G21" s="27"/>
      <c r="H21" s="29"/>
    </row>
    <row r="22" spans="2:13" s="119" customFormat="1" ht="12.75" x14ac:dyDescent="0.2">
      <c r="B22" s="113"/>
      <c r="C22" s="114"/>
      <c r="D22" s="115"/>
      <c r="E22" s="116"/>
      <c r="F22" s="116"/>
      <c r="G22" s="117"/>
      <c r="H22" s="118"/>
    </row>
    <row r="23" spans="2:13" s="126" customFormat="1" x14ac:dyDescent="0.25">
      <c r="B23" s="120"/>
      <c r="C23" s="121"/>
      <c r="D23" s="122"/>
      <c r="E23" s="123"/>
      <c r="F23" s="123"/>
      <c r="G23" s="124"/>
      <c r="H23" s="125"/>
      <c r="J23" s="39"/>
      <c r="K23" s="40"/>
      <c r="L23" s="127"/>
      <c r="M23" s="127"/>
    </row>
    <row r="24" spans="2:13" x14ac:dyDescent="0.25">
      <c r="B24" s="83"/>
      <c r="C24" s="128"/>
      <c r="D24" s="129"/>
      <c r="E24" s="130"/>
      <c r="F24" s="130"/>
      <c r="G24" s="131"/>
      <c r="H24" s="132"/>
      <c r="J24" s="45"/>
    </row>
    <row r="25" spans="2:13" x14ac:dyDescent="0.25">
      <c r="B25" s="83"/>
      <c r="C25" s="46"/>
      <c r="D25" s="129"/>
      <c r="E25" s="133"/>
      <c r="F25" s="133"/>
      <c r="G25" s="131"/>
      <c r="H25" s="132"/>
      <c r="J25" s="45"/>
    </row>
    <row r="26" spans="2:13" ht="15.75" thickBot="1" x14ac:dyDescent="0.3">
      <c r="B26" s="104"/>
      <c r="C26" s="50"/>
      <c r="D26" s="51"/>
      <c r="E26" s="134"/>
      <c r="F26" s="134"/>
      <c r="G26" s="134"/>
      <c r="H26" s="135"/>
    </row>
    <row r="27" spans="2:13" ht="15.75" thickBot="1" x14ac:dyDescent="0.3">
      <c r="B27" s="105"/>
      <c r="C27" s="56" t="s">
        <v>14</v>
      </c>
      <c r="D27" s="57"/>
      <c r="E27" s="136"/>
      <c r="F27" s="136"/>
      <c r="G27" s="60" t="s">
        <v>15</v>
      </c>
      <c r="H27" s="12">
        <f>SUM(H22:H26)</f>
        <v>0</v>
      </c>
    </row>
    <row r="28" spans="2:13" ht="15.75" thickBot="1" x14ac:dyDescent="0.3">
      <c r="B28" s="105"/>
      <c r="C28" s="50"/>
      <c r="D28" s="61"/>
      <c r="E28" s="137"/>
      <c r="F28" s="137"/>
      <c r="G28" s="137"/>
      <c r="H28" s="138"/>
    </row>
    <row r="29" spans="2:13" ht="15.75" thickBot="1" x14ac:dyDescent="0.3">
      <c r="B29" s="106"/>
      <c r="C29" s="25" t="s">
        <v>16</v>
      </c>
      <c r="D29" s="61"/>
      <c r="E29" s="137"/>
      <c r="F29" s="137"/>
      <c r="G29" s="137"/>
      <c r="H29" s="138"/>
    </row>
    <row r="30" spans="2:13" s="295" customFormat="1" x14ac:dyDescent="0.25">
      <c r="B30" s="107"/>
      <c r="C30" s="67"/>
      <c r="D30" s="68"/>
      <c r="E30" s="139"/>
      <c r="F30" s="139"/>
      <c r="G30" s="139"/>
      <c r="H30" s="140"/>
    </row>
    <row r="31" spans="2:13" s="295" customFormat="1" x14ac:dyDescent="0.25">
      <c r="B31" s="85"/>
      <c r="C31" s="74"/>
      <c r="D31" s="108"/>
      <c r="E31" s="141"/>
      <c r="F31" s="141"/>
      <c r="G31" s="124"/>
      <c r="H31" s="125"/>
    </row>
    <row r="32" spans="2:13" s="295" customFormat="1" x14ac:dyDescent="0.25">
      <c r="B32" s="85"/>
      <c r="C32" s="74"/>
      <c r="D32" s="75"/>
      <c r="E32" s="142"/>
      <c r="F32" s="142"/>
      <c r="G32" s="124"/>
      <c r="H32" s="125"/>
    </row>
    <row r="33" spans="2:10" s="295" customFormat="1" x14ac:dyDescent="0.25">
      <c r="B33" s="85"/>
      <c r="C33" s="74"/>
      <c r="D33" s="75"/>
      <c r="E33" s="142"/>
      <c r="F33" s="142"/>
      <c r="G33" s="142"/>
      <c r="H33" s="125"/>
    </row>
    <row r="34" spans="2:10" s="295" customFormat="1" x14ac:dyDescent="0.25">
      <c r="B34" s="85"/>
      <c r="C34" s="74"/>
      <c r="D34" s="75"/>
      <c r="E34" s="142"/>
      <c r="F34" s="142"/>
      <c r="G34" s="124"/>
      <c r="H34" s="125"/>
    </row>
    <row r="35" spans="2:10" s="295" customFormat="1" x14ac:dyDescent="0.25">
      <c r="B35" s="85"/>
      <c r="C35" s="74"/>
      <c r="D35" s="75"/>
      <c r="E35" s="142"/>
      <c r="F35" s="142"/>
      <c r="G35" s="124"/>
      <c r="H35" s="125"/>
    </row>
    <row r="36" spans="2:10" x14ac:dyDescent="0.25">
      <c r="B36" s="83"/>
      <c r="C36" s="46"/>
      <c r="D36" s="51"/>
      <c r="E36" s="134"/>
      <c r="F36" s="134"/>
      <c r="G36" s="133"/>
      <c r="H36" s="135"/>
    </row>
    <row r="37" spans="2:10" ht="15.75" thickBot="1" x14ac:dyDescent="0.3">
      <c r="B37" s="104"/>
      <c r="C37" s="50"/>
      <c r="D37" s="79"/>
      <c r="E37" s="143"/>
      <c r="F37" s="143"/>
      <c r="G37" s="131"/>
      <c r="H37" s="144"/>
      <c r="J37" s="45"/>
    </row>
    <row r="38" spans="2:10" ht="15.75" thickBot="1" x14ac:dyDescent="0.3">
      <c r="B38" s="105"/>
      <c r="C38" s="56" t="s">
        <v>17</v>
      </c>
      <c r="D38" s="57"/>
      <c r="E38" s="136"/>
      <c r="F38" s="136"/>
      <c r="G38" s="60" t="s">
        <v>15</v>
      </c>
      <c r="H38" s="12">
        <f>SUM(H30:H37)</f>
        <v>0</v>
      </c>
    </row>
    <row r="39" spans="2:10" ht="15.75" thickBot="1" x14ac:dyDescent="0.3">
      <c r="B39" s="105"/>
      <c r="C39" s="50"/>
      <c r="D39" s="61"/>
      <c r="E39" s="137"/>
      <c r="F39" s="137"/>
      <c r="G39" s="137"/>
      <c r="H39" s="138"/>
    </row>
    <row r="40" spans="2:10" ht="15.75" thickBot="1" x14ac:dyDescent="0.3">
      <c r="B40" s="106"/>
      <c r="C40" s="25" t="s">
        <v>18</v>
      </c>
      <c r="D40" s="109"/>
      <c r="E40" s="145"/>
      <c r="F40" s="145"/>
      <c r="G40" s="145"/>
      <c r="H40" s="146"/>
    </row>
    <row r="41" spans="2:10" ht="165.75" x14ac:dyDescent="0.25">
      <c r="B41" s="224" t="str">
        <f>'ANAS 2015'!B18</f>
        <v xml:space="preserve">SIC.04.03.005 </v>
      </c>
      <c r="C41" s="257" t="str">
        <f>'ANAS 2015'!C18</f>
        <v xml:space="preserve">DELINEATORE 
flessibile in gomma bifacciale, con 6 inserti di rifrangenza di classe II (in osservanza del Regolamento di attuazione del Codice della strada, fig. II 392), utilizzati per delineare zone di lavoro di lunga durata, deviazioni, incanalamenti e separazioni dei sensi di marcia.
Sono compresi:
 - allestimento in opera e successiva rimozione di ogni delineatore con utilizzo di idoneo collante;
 - il riposizionamenti a seguito di spostamenti provocati da mezzi in marcia;
 - la sostituzione in caso di eventuali perdite e/o danneggiamenti;
 - la manutenzione per tutto il periodo di durata della fase di riferimento;
 - l'accatastamento e l'allontanamento a fine fase di lavoro.
Misurato cadauno per giorno, posto in opera per la durata della fase di lavoro, al fine di garantire la sicurezza dei lavoratori </v>
      </c>
      <c r="D41" s="244" t="str">
        <f>'ANAS 2015'!D18</f>
        <v xml:space="preserve">cad </v>
      </c>
      <c r="E41" s="258">
        <f>'BSIC07.a-3C '!E48</f>
        <v>517</v>
      </c>
      <c r="F41" s="258">
        <f>'ANAS 2015'!E18</f>
        <v>0.4</v>
      </c>
      <c r="G41" s="259">
        <f t="shared" ref="G41:G45" si="0">E41/$G$15</f>
        <v>517</v>
      </c>
      <c r="H41" s="260">
        <f t="shared" ref="H41:H45" si="1">G41*F41</f>
        <v>206.8</v>
      </c>
      <c r="J41" s="45"/>
    </row>
    <row r="42" spans="2:10" ht="153" x14ac:dyDescent="0.25">
      <c r="B42" s="225" t="str">
        <f>'ANAS 2015'!B20</f>
        <v xml:space="preserve">SIC.04.04.001 </v>
      </c>
      <c r="C42" s="257" t="str">
        <f>'ANAS 2015'!C20</f>
        <v xml:space="preserve">LAMPEGGIANTE DA CANTIERE A LED 
di colore giallo o rosso, con alimentazione a batterie, emissione luminosa a 360°, fornito e posto in opera.
Sono compresi:
  -l'uso per la durata della fase che prevede il lampeggiante al fine di assicurare un ordinata gestione del cantiere garantendo meglio la sicurezza dei lavoratori;
 - la manutenzione per tutto il periodo della fase di lavoro al fine di garantirne la funzionalità e l'efficienza;
 - l'allontanamento a fine fase di lavoro.
È inoltre compreso quanto altro occorre per l'utilizzo temporaneo del lampeggiante.
Misurate per ogni giorno di uso, per la durata della fase di lavoro, al fine di garantire la sicurezza dei lavoratori </v>
      </c>
      <c r="D42" s="239" t="str">
        <f>'ANAS 2015'!D20</f>
        <v xml:space="preserve">cad </v>
      </c>
      <c r="E42" s="240">
        <f>'BSIC07.a-3C '!E43</f>
        <v>75</v>
      </c>
      <c r="F42" s="245">
        <f>'ANAS 2015'!E20</f>
        <v>0.85</v>
      </c>
      <c r="G42" s="242">
        <f>E42/$G$15</f>
        <v>75</v>
      </c>
      <c r="H42" s="243">
        <f>G42*F42</f>
        <v>63.75</v>
      </c>
      <c r="J42" s="45"/>
    </row>
    <row r="43" spans="2:10" ht="153" x14ac:dyDescent="0.25">
      <c r="B43" s="225" t="str">
        <f>'ANAS 2015'!B19</f>
        <v xml:space="preserve">SIC.04.03.015 </v>
      </c>
      <c r="C43" s="257" t="str">
        <f>'ANAS 2015'!C19</f>
        <v>SACCHETTI DI ZAVORRA 
per cartelli stradali, forniti e posti in opera.
Sono compresi:
 - l'uso per la durata della fase che prevede il sacchetto di zavorra al fine di assicurare un ordinata gestione del cantiere garantendo meglio la sicurezza dei lavoratori;
 - la manutenzione per tutto il periodo della fase di lavoro al fine di garantirne la funzionalità e l'efficienza;
 - l'accatastamento e l'allontanamento a fine fase di lavoro.
Dimensioni standard: cm 60 x 40, capienza Kg. 25,00.
È inoltre compreso quanto altro occorre per l'utilizzo temporaneo dei sacchetti.
Misurati per ogni giorno di uso, per la durata della fase di lavoro al fine di garantire la sicurezza dei lavoratori.</v>
      </c>
      <c r="D43" s="239" t="str">
        <f>'ANAS 2015'!D19</f>
        <v xml:space="preserve">cad </v>
      </c>
      <c r="E43" s="240">
        <f>'BSIC07.a-3C '!E49</f>
        <v>97</v>
      </c>
      <c r="F43" s="240">
        <f>'ANAS 2015'!E19</f>
        <v>0.25</v>
      </c>
      <c r="G43" s="242">
        <f>E43/$G$15</f>
        <v>97</v>
      </c>
      <c r="H43" s="243">
        <f>G43*F43</f>
        <v>24.25</v>
      </c>
      <c r="J43" s="45"/>
    </row>
    <row r="44" spans="2:10" ht="25.5" x14ac:dyDescent="0.25">
      <c r="B44" s="224" t="str">
        <f>'ANALISI DI MERCATO'!B5</f>
        <v>BSIC-AM003</v>
      </c>
      <c r="C44" s="257" t="str">
        <f>'ANALISI DI MERCATO'!C5</f>
        <v>Pannello 90x90 fondo nero - 8 fari a led diam. 200 certificato, compreso di Cavalletto verticale e batterie (durata 8 ore). Compenso giornaliero.</v>
      </c>
      <c r="D44" s="239" t="str">
        <f>'ANALISI DI MERCATO'!D5</f>
        <v>giorno</v>
      </c>
      <c r="E44" s="240">
        <f>'BSIC07.a-3C '!E50</f>
        <v>10</v>
      </c>
      <c r="F44" s="240">
        <f>'ANALISI DI MERCATO'!H5</f>
        <v>37.774421333333336</v>
      </c>
      <c r="G44" s="255">
        <f t="shared" si="0"/>
        <v>10</v>
      </c>
      <c r="H44" s="256">
        <f t="shared" si="1"/>
        <v>377.74421333333339</v>
      </c>
      <c r="J44" s="45"/>
    </row>
    <row r="45" spans="2:10" ht="64.5" thickBot="1" x14ac:dyDescent="0.3">
      <c r="B45" s="225" t="str">
        <f>'ANALISI DI MERCATO'!B3</f>
        <v>BSIC-AM001</v>
      </c>
      <c r="C45" s="225" t="str">
        <f>'ANALISI DI MERCATO'!C3</f>
        <v>Carrello, raffigurante alcune figure del Codice della Strada, costituito da: rimorchio stradale (portata 750 kg) con apposito telaio fisso e basculante per il fissaggio della segnaletica, segnaletica costituita da pannello inferiore fissato in posizione verticale e pannello superiore fissato al telaio basculante , centralina elettronica per il controllo della segnaletica luminosa a 12 e a 24 V C.C..Compenso giornaliero, comprensivo del mantenimento in esercizio.</v>
      </c>
      <c r="D45" s="225" t="str">
        <f>'ANALISI DI MERCATO'!D3</f>
        <v>giorno</v>
      </c>
      <c r="E45" s="277"/>
      <c r="F45" s="240">
        <f>'ANALISI DI MERCATO'!H3</f>
        <v>46.830839999999995</v>
      </c>
      <c r="G45" s="255">
        <f t="shared" si="0"/>
        <v>0</v>
      </c>
      <c r="H45" s="256">
        <f t="shared" si="1"/>
        <v>0</v>
      </c>
      <c r="J45" s="45"/>
    </row>
    <row r="46" spans="2:10" ht="15.75" thickBot="1" x14ac:dyDescent="0.3">
      <c r="B46" s="105"/>
      <c r="C46" s="56" t="s">
        <v>22</v>
      </c>
      <c r="D46" s="57"/>
      <c r="E46" s="136"/>
      <c r="F46" s="136"/>
      <c r="G46" s="60" t="s">
        <v>15</v>
      </c>
      <c r="H46" s="12">
        <f>SUM(H41:H45)</f>
        <v>672.54421333333335</v>
      </c>
    </row>
    <row r="47" spans="2:10" ht="15.75" thickBot="1" x14ac:dyDescent="0.3">
      <c r="C47" s="87"/>
      <c r="D47" s="88"/>
      <c r="E47" s="147"/>
      <c r="F47" s="147"/>
      <c r="G47" s="148"/>
      <c r="H47" s="148"/>
    </row>
    <row r="48" spans="2:10" ht="15.75" thickBot="1" x14ac:dyDescent="0.3">
      <c r="C48" s="91"/>
      <c r="D48" s="91"/>
      <c r="E48" s="91"/>
      <c r="F48" s="91" t="s">
        <v>23</v>
      </c>
      <c r="G48" s="92" t="s">
        <v>31</v>
      </c>
      <c r="H48" s="12">
        <f>H46+H38+H27</f>
        <v>672.54421333333335</v>
      </c>
    </row>
  </sheetData>
  <mergeCells count="2">
    <mergeCell ref="B2:B3"/>
    <mergeCell ref="C2:F13"/>
  </mergeCells>
  <pageMargins left="0.7" right="0.7" top="0.75" bottom="0.75" header="0.3" footer="0.3"/>
  <pageSetup paperSize="9" scale="5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B1:J56"/>
  <sheetViews>
    <sheetView view="pageBreakPreview" zoomScale="85" zoomScaleNormal="70" zoomScaleSheetLayoutView="85" workbookViewId="0">
      <selection activeCell="B1" sqref="B1:J61"/>
    </sheetView>
  </sheetViews>
  <sheetFormatPr defaultRowHeight="15" x14ac:dyDescent="0.25"/>
  <cols>
    <col min="1" max="1" width="3.7109375" style="289" customWidth="1"/>
    <col min="2" max="2" width="15.7109375" style="101" customWidth="1"/>
    <col min="3" max="3" width="80.7109375" style="289" customWidth="1"/>
    <col min="4" max="4" width="8.7109375" style="6" customWidth="1"/>
    <col min="5" max="5" width="8.7109375" style="5" customWidth="1"/>
    <col min="6" max="8" width="10.7109375" style="5" customWidth="1"/>
    <col min="9" max="9" width="3.7109375" style="289" customWidth="1"/>
    <col min="10" max="248" width="9.140625" style="289"/>
    <col min="249" max="249" width="13.7109375" style="289" customWidth="1"/>
    <col min="250" max="250" width="42.7109375" style="289" customWidth="1"/>
    <col min="251" max="252" width="8.7109375" style="289" customWidth="1"/>
    <col min="253" max="255" width="10.7109375" style="289" customWidth="1"/>
    <col min="256" max="256" width="3.7109375" style="289" customWidth="1"/>
    <col min="257" max="504" width="9.140625" style="289"/>
    <col min="505" max="505" width="13.7109375" style="289" customWidth="1"/>
    <col min="506" max="506" width="42.7109375" style="289" customWidth="1"/>
    <col min="507" max="508" width="8.7109375" style="289" customWidth="1"/>
    <col min="509" max="511" width="10.7109375" style="289" customWidth="1"/>
    <col min="512" max="512" width="3.7109375" style="289" customWidth="1"/>
    <col min="513" max="760" width="9.140625" style="289"/>
    <col min="761" max="761" width="13.7109375" style="289" customWidth="1"/>
    <col min="762" max="762" width="42.7109375" style="289" customWidth="1"/>
    <col min="763" max="764" width="8.7109375" style="289" customWidth="1"/>
    <col min="765" max="767" width="10.7109375" style="289" customWidth="1"/>
    <col min="768" max="768" width="3.7109375" style="289" customWidth="1"/>
    <col min="769" max="1016" width="9.140625" style="289"/>
    <col min="1017" max="1017" width="13.7109375" style="289" customWidth="1"/>
    <col min="1018" max="1018" width="42.7109375" style="289" customWidth="1"/>
    <col min="1019" max="1020" width="8.7109375" style="289" customWidth="1"/>
    <col min="1021" max="1023" width="10.7109375" style="289" customWidth="1"/>
    <col min="1024" max="1024" width="3.7109375" style="289" customWidth="1"/>
    <col min="1025" max="1272" width="9.140625" style="289"/>
    <col min="1273" max="1273" width="13.7109375" style="289" customWidth="1"/>
    <col min="1274" max="1274" width="42.7109375" style="289" customWidth="1"/>
    <col min="1275" max="1276" width="8.7109375" style="289" customWidth="1"/>
    <col min="1277" max="1279" width="10.7109375" style="289" customWidth="1"/>
    <col min="1280" max="1280" width="3.7109375" style="289" customWidth="1"/>
    <col min="1281" max="1528" width="9.140625" style="289"/>
    <col min="1529" max="1529" width="13.7109375" style="289" customWidth="1"/>
    <col min="1530" max="1530" width="42.7109375" style="289" customWidth="1"/>
    <col min="1531" max="1532" width="8.7109375" style="289" customWidth="1"/>
    <col min="1533" max="1535" width="10.7109375" style="289" customWidth="1"/>
    <col min="1536" max="1536" width="3.7109375" style="289" customWidth="1"/>
    <col min="1537" max="1784" width="9.140625" style="289"/>
    <col min="1785" max="1785" width="13.7109375" style="289" customWidth="1"/>
    <col min="1786" max="1786" width="42.7109375" style="289" customWidth="1"/>
    <col min="1787" max="1788" width="8.7109375" style="289" customWidth="1"/>
    <col min="1789" max="1791" width="10.7109375" style="289" customWidth="1"/>
    <col min="1792" max="1792" width="3.7109375" style="289" customWidth="1"/>
    <col min="1793" max="2040" width="9.140625" style="289"/>
    <col min="2041" max="2041" width="13.7109375" style="289" customWidth="1"/>
    <col min="2042" max="2042" width="42.7109375" style="289" customWidth="1"/>
    <col min="2043" max="2044" width="8.7109375" style="289" customWidth="1"/>
    <col min="2045" max="2047" width="10.7109375" style="289" customWidth="1"/>
    <col min="2048" max="2048" width="3.7109375" style="289" customWidth="1"/>
    <col min="2049" max="2296" width="9.140625" style="289"/>
    <col min="2297" max="2297" width="13.7109375" style="289" customWidth="1"/>
    <col min="2298" max="2298" width="42.7109375" style="289" customWidth="1"/>
    <col min="2299" max="2300" width="8.7109375" style="289" customWidth="1"/>
    <col min="2301" max="2303" width="10.7109375" style="289" customWidth="1"/>
    <col min="2304" max="2304" width="3.7109375" style="289" customWidth="1"/>
    <col min="2305" max="2552" width="9.140625" style="289"/>
    <col min="2553" max="2553" width="13.7109375" style="289" customWidth="1"/>
    <col min="2554" max="2554" width="42.7109375" style="289" customWidth="1"/>
    <col min="2555" max="2556" width="8.7109375" style="289" customWidth="1"/>
    <col min="2557" max="2559" width="10.7109375" style="289" customWidth="1"/>
    <col min="2560" max="2560" width="3.7109375" style="289" customWidth="1"/>
    <col min="2561" max="2808" width="9.140625" style="289"/>
    <col min="2809" max="2809" width="13.7109375" style="289" customWidth="1"/>
    <col min="2810" max="2810" width="42.7109375" style="289" customWidth="1"/>
    <col min="2811" max="2812" width="8.7109375" style="289" customWidth="1"/>
    <col min="2813" max="2815" width="10.7109375" style="289" customWidth="1"/>
    <col min="2816" max="2816" width="3.7109375" style="289" customWidth="1"/>
    <col min="2817" max="3064" width="9.140625" style="289"/>
    <col min="3065" max="3065" width="13.7109375" style="289" customWidth="1"/>
    <col min="3066" max="3066" width="42.7109375" style="289" customWidth="1"/>
    <col min="3067" max="3068" width="8.7109375" style="289" customWidth="1"/>
    <col min="3069" max="3071" width="10.7109375" style="289" customWidth="1"/>
    <col min="3072" max="3072" width="3.7109375" style="289" customWidth="1"/>
    <col min="3073" max="3320" width="9.140625" style="289"/>
    <col min="3321" max="3321" width="13.7109375" style="289" customWidth="1"/>
    <col min="3322" max="3322" width="42.7109375" style="289" customWidth="1"/>
    <col min="3323" max="3324" width="8.7109375" style="289" customWidth="1"/>
    <col min="3325" max="3327" width="10.7109375" style="289" customWidth="1"/>
    <col min="3328" max="3328" width="3.7109375" style="289" customWidth="1"/>
    <col min="3329" max="3576" width="9.140625" style="289"/>
    <col min="3577" max="3577" width="13.7109375" style="289" customWidth="1"/>
    <col min="3578" max="3578" width="42.7109375" style="289" customWidth="1"/>
    <col min="3579" max="3580" width="8.7109375" style="289" customWidth="1"/>
    <col min="3581" max="3583" width="10.7109375" style="289" customWidth="1"/>
    <col min="3584" max="3584" width="3.7109375" style="289" customWidth="1"/>
    <col min="3585" max="3832" width="9.140625" style="289"/>
    <col min="3833" max="3833" width="13.7109375" style="289" customWidth="1"/>
    <col min="3834" max="3834" width="42.7109375" style="289" customWidth="1"/>
    <col min="3835" max="3836" width="8.7109375" style="289" customWidth="1"/>
    <col min="3837" max="3839" width="10.7109375" style="289" customWidth="1"/>
    <col min="3840" max="3840" width="3.7109375" style="289" customWidth="1"/>
    <col min="3841" max="4088" width="9.140625" style="289"/>
    <col min="4089" max="4089" width="13.7109375" style="289" customWidth="1"/>
    <col min="4090" max="4090" width="42.7109375" style="289" customWidth="1"/>
    <col min="4091" max="4092" width="8.7109375" style="289" customWidth="1"/>
    <col min="4093" max="4095" width="10.7109375" style="289" customWidth="1"/>
    <col min="4096" max="4096" width="3.7109375" style="289" customWidth="1"/>
    <col min="4097" max="4344" width="9.140625" style="289"/>
    <col min="4345" max="4345" width="13.7109375" style="289" customWidth="1"/>
    <col min="4346" max="4346" width="42.7109375" style="289" customWidth="1"/>
    <col min="4347" max="4348" width="8.7109375" style="289" customWidth="1"/>
    <col min="4349" max="4351" width="10.7109375" style="289" customWidth="1"/>
    <col min="4352" max="4352" width="3.7109375" style="289" customWidth="1"/>
    <col min="4353" max="4600" width="9.140625" style="289"/>
    <col min="4601" max="4601" width="13.7109375" style="289" customWidth="1"/>
    <col min="4602" max="4602" width="42.7109375" style="289" customWidth="1"/>
    <col min="4603" max="4604" width="8.7109375" style="289" customWidth="1"/>
    <col min="4605" max="4607" width="10.7109375" style="289" customWidth="1"/>
    <col min="4608" max="4608" width="3.7109375" style="289" customWidth="1"/>
    <col min="4609" max="4856" width="9.140625" style="289"/>
    <col min="4857" max="4857" width="13.7109375" style="289" customWidth="1"/>
    <col min="4858" max="4858" width="42.7109375" style="289" customWidth="1"/>
    <col min="4859" max="4860" width="8.7109375" style="289" customWidth="1"/>
    <col min="4861" max="4863" width="10.7109375" style="289" customWidth="1"/>
    <col min="4864" max="4864" width="3.7109375" style="289" customWidth="1"/>
    <col min="4865" max="5112" width="9.140625" style="289"/>
    <col min="5113" max="5113" width="13.7109375" style="289" customWidth="1"/>
    <col min="5114" max="5114" width="42.7109375" style="289" customWidth="1"/>
    <col min="5115" max="5116" width="8.7109375" style="289" customWidth="1"/>
    <col min="5117" max="5119" width="10.7109375" style="289" customWidth="1"/>
    <col min="5120" max="5120" width="3.7109375" style="289" customWidth="1"/>
    <col min="5121" max="5368" width="9.140625" style="289"/>
    <col min="5369" max="5369" width="13.7109375" style="289" customWidth="1"/>
    <col min="5370" max="5370" width="42.7109375" style="289" customWidth="1"/>
    <col min="5371" max="5372" width="8.7109375" style="289" customWidth="1"/>
    <col min="5373" max="5375" width="10.7109375" style="289" customWidth="1"/>
    <col min="5376" max="5376" width="3.7109375" style="289" customWidth="1"/>
    <col min="5377" max="5624" width="9.140625" style="289"/>
    <col min="5625" max="5625" width="13.7109375" style="289" customWidth="1"/>
    <col min="5626" max="5626" width="42.7109375" style="289" customWidth="1"/>
    <col min="5627" max="5628" width="8.7109375" style="289" customWidth="1"/>
    <col min="5629" max="5631" width="10.7109375" style="289" customWidth="1"/>
    <col min="5632" max="5632" width="3.7109375" style="289" customWidth="1"/>
    <col min="5633" max="5880" width="9.140625" style="289"/>
    <col min="5881" max="5881" width="13.7109375" style="289" customWidth="1"/>
    <col min="5882" max="5882" width="42.7109375" style="289" customWidth="1"/>
    <col min="5883" max="5884" width="8.7109375" style="289" customWidth="1"/>
    <col min="5885" max="5887" width="10.7109375" style="289" customWidth="1"/>
    <col min="5888" max="5888" width="3.7109375" style="289" customWidth="1"/>
    <col min="5889" max="6136" width="9.140625" style="289"/>
    <col min="6137" max="6137" width="13.7109375" style="289" customWidth="1"/>
    <col min="6138" max="6138" width="42.7109375" style="289" customWidth="1"/>
    <col min="6139" max="6140" width="8.7109375" style="289" customWidth="1"/>
    <col min="6141" max="6143" width="10.7109375" style="289" customWidth="1"/>
    <col min="6144" max="6144" width="3.7109375" style="289" customWidth="1"/>
    <col min="6145" max="6392" width="9.140625" style="289"/>
    <col min="6393" max="6393" width="13.7109375" style="289" customWidth="1"/>
    <col min="6394" max="6394" width="42.7109375" style="289" customWidth="1"/>
    <col min="6395" max="6396" width="8.7109375" style="289" customWidth="1"/>
    <col min="6397" max="6399" width="10.7109375" style="289" customWidth="1"/>
    <col min="6400" max="6400" width="3.7109375" style="289" customWidth="1"/>
    <col min="6401" max="6648" width="9.140625" style="289"/>
    <col min="6649" max="6649" width="13.7109375" style="289" customWidth="1"/>
    <col min="6650" max="6650" width="42.7109375" style="289" customWidth="1"/>
    <col min="6651" max="6652" width="8.7109375" style="289" customWidth="1"/>
    <col min="6653" max="6655" width="10.7109375" style="289" customWidth="1"/>
    <col min="6656" max="6656" width="3.7109375" style="289" customWidth="1"/>
    <col min="6657" max="6904" width="9.140625" style="289"/>
    <col min="6905" max="6905" width="13.7109375" style="289" customWidth="1"/>
    <col min="6906" max="6906" width="42.7109375" style="289" customWidth="1"/>
    <col min="6907" max="6908" width="8.7109375" style="289" customWidth="1"/>
    <col min="6909" max="6911" width="10.7109375" style="289" customWidth="1"/>
    <col min="6912" max="6912" width="3.7109375" style="289" customWidth="1"/>
    <col min="6913" max="7160" width="9.140625" style="289"/>
    <col min="7161" max="7161" width="13.7109375" style="289" customWidth="1"/>
    <col min="7162" max="7162" width="42.7109375" style="289" customWidth="1"/>
    <col min="7163" max="7164" width="8.7109375" style="289" customWidth="1"/>
    <col min="7165" max="7167" width="10.7109375" style="289" customWidth="1"/>
    <col min="7168" max="7168" width="3.7109375" style="289" customWidth="1"/>
    <col min="7169" max="7416" width="9.140625" style="289"/>
    <col min="7417" max="7417" width="13.7109375" style="289" customWidth="1"/>
    <col min="7418" max="7418" width="42.7109375" style="289" customWidth="1"/>
    <col min="7419" max="7420" width="8.7109375" style="289" customWidth="1"/>
    <col min="7421" max="7423" width="10.7109375" style="289" customWidth="1"/>
    <col min="7424" max="7424" width="3.7109375" style="289" customWidth="1"/>
    <col min="7425" max="7672" width="9.140625" style="289"/>
    <col min="7673" max="7673" width="13.7109375" style="289" customWidth="1"/>
    <col min="7674" max="7674" width="42.7109375" style="289" customWidth="1"/>
    <col min="7675" max="7676" width="8.7109375" style="289" customWidth="1"/>
    <col min="7677" max="7679" width="10.7109375" style="289" customWidth="1"/>
    <col min="7680" max="7680" width="3.7109375" style="289" customWidth="1"/>
    <col min="7681" max="7928" width="9.140625" style="289"/>
    <col min="7929" max="7929" width="13.7109375" style="289" customWidth="1"/>
    <col min="7930" max="7930" width="42.7109375" style="289" customWidth="1"/>
    <col min="7931" max="7932" width="8.7109375" style="289" customWidth="1"/>
    <col min="7933" max="7935" width="10.7109375" style="289" customWidth="1"/>
    <col min="7936" max="7936" width="3.7109375" style="289" customWidth="1"/>
    <col min="7937" max="8184" width="9.140625" style="289"/>
    <col min="8185" max="8185" width="13.7109375" style="289" customWidth="1"/>
    <col min="8186" max="8186" width="42.7109375" style="289" customWidth="1"/>
    <col min="8187" max="8188" width="8.7109375" style="289" customWidth="1"/>
    <col min="8189" max="8191" width="10.7109375" style="289" customWidth="1"/>
    <col min="8192" max="8192" width="3.7109375" style="289" customWidth="1"/>
    <col min="8193" max="8440" width="9.140625" style="289"/>
    <col min="8441" max="8441" width="13.7109375" style="289" customWidth="1"/>
    <col min="8442" max="8442" width="42.7109375" style="289" customWidth="1"/>
    <col min="8443" max="8444" width="8.7109375" style="289" customWidth="1"/>
    <col min="8445" max="8447" width="10.7109375" style="289" customWidth="1"/>
    <col min="8448" max="8448" width="3.7109375" style="289" customWidth="1"/>
    <col min="8449" max="8696" width="9.140625" style="289"/>
    <col min="8697" max="8697" width="13.7109375" style="289" customWidth="1"/>
    <col min="8698" max="8698" width="42.7109375" style="289" customWidth="1"/>
    <col min="8699" max="8700" width="8.7109375" style="289" customWidth="1"/>
    <col min="8701" max="8703" width="10.7109375" style="289" customWidth="1"/>
    <col min="8704" max="8704" width="3.7109375" style="289" customWidth="1"/>
    <col min="8705" max="8952" width="9.140625" style="289"/>
    <col min="8953" max="8953" width="13.7109375" style="289" customWidth="1"/>
    <col min="8954" max="8954" width="42.7109375" style="289" customWidth="1"/>
    <col min="8955" max="8956" width="8.7109375" style="289" customWidth="1"/>
    <col min="8957" max="8959" width="10.7109375" style="289" customWidth="1"/>
    <col min="8960" max="8960" width="3.7109375" style="289" customWidth="1"/>
    <col min="8961" max="9208" width="9.140625" style="289"/>
    <col min="9209" max="9209" width="13.7109375" style="289" customWidth="1"/>
    <col min="9210" max="9210" width="42.7109375" style="289" customWidth="1"/>
    <col min="9211" max="9212" width="8.7109375" style="289" customWidth="1"/>
    <col min="9213" max="9215" width="10.7109375" style="289" customWidth="1"/>
    <col min="9216" max="9216" width="3.7109375" style="289" customWidth="1"/>
    <col min="9217" max="9464" width="9.140625" style="289"/>
    <col min="9465" max="9465" width="13.7109375" style="289" customWidth="1"/>
    <col min="9466" max="9466" width="42.7109375" style="289" customWidth="1"/>
    <col min="9467" max="9468" width="8.7109375" style="289" customWidth="1"/>
    <col min="9469" max="9471" width="10.7109375" style="289" customWidth="1"/>
    <col min="9472" max="9472" width="3.7109375" style="289" customWidth="1"/>
    <col min="9473" max="9720" width="9.140625" style="289"/>
    <col min="9721" max="9721" width="13.7109375" style="289" customWidth="1"/>
    <col min="9722" max="9722" width="42.7109375" style="289" customWidth="1"/>
    <col min="9723" max="9724" width="8.7109375" style="289" customWidth="1"/>
    <col min="9725" max="9727" width="10.7109375" style="289" customWidth="1"/>
    <col min="9728" max="9728" width="3.7109375" style="289" customWidth="1"/>
    <col min="9729" max="9976" width="9.140625" style="289"/>
    <col min="9977" max="9977" width="13.7109375" style="289" customWidth="1"/>
    <col min="9978" max="9978" width="42.7109375" style="289" customWidth="1"/>
    <col min="9979" max="9980" width="8.7109375" style="289" customWidth="1"/>
    <col min="9981" max="9983" width="10.7109375" style="289" customWidth="1"/>
    <col min="9984" max="9984" width="3.7109375" style="289" customWidth="1"/>
    <col min="9985" max="10232" width="9.140625" style="289"/>
    <col min="10233" max="10233" width="13.7109375" style="289" customWidth="1"/>
    <col min="10234" max="10234" width="42.7109375" style="289" customWidth="1"/>
    <col min="10235" max="10236" width="8.7109375" style="289" customWidth="1"/>
    <col min="10237" max="10239" width="10.7109375" style="289" customWidth="1"/>
    <col min="10240" max="10240" width="3.7109375" style="289" customWidth="1"/>
    <col min="10241" max="10488" width="9.140625" style="289"/>
    <col min="10489" max="10489" width="13.7109375" style="289" customWidth="1"/>
    <col min="10490" max="10490" width="42.7109375" style="289" customWidth="1"/>
    <col min="10491" max="10492" width="8.7109375" style="289" customWidth="1"/>
    <col min="10493" max="10495" width="10.7109375" style="289" customWidth="1"/>
    <col min="10496" max="10496" width="3.7109375" style="289" customWidth="1"/>
    <col min="10497" max="10744" width="9.140625" style="289"/>
    <col min="10745" max="10745" width="13.7109375" style="289" customWidth="1"/>
    <col min="10746" max="10746" width="42.7109375" style="289" customWidth="1"/>
    <col min="10747" max="10748" width="8.7109375" style="289" customWidth="1"/>
    <col min="10749" max="10751" width="10.7109375" style="289" customWidth="1"/>
    <col min="10752" max="10752" width="3.7109375" style="289" customWidth="1"/>
    <col min="10753" max="11000" width="9.140625" style="289"/>
    <col min="11001" max="11001" width="13.7109375" style="289" customWidth="1"/>
    <col min="11002" max="11002" width="42.7109375" style="289" customWidth="1"/>
    <col min="11003" max="11004" width="8.7109375" style="289" customWidth="1"/>
    <col min="11005" max="11007" width="10.7109375" style="289" customWidth="1"/>
    <col min="11008" max="11008" width="3.7109375" style="289" customWidth="1"/>
    <col min="11009" max="11256" width="9.140625" style="289"/>
    <col min="11257" max="11257" width="13.7109375" style="289" customWidth="1"/>
    <col min="11258" max="11258" width="42.7109375" style="289" customWidth="1"/>
    <col min="11259" max="11260" width="8.7109375" style="289" customWidth="1"/>
    <col min="11261" max="11263" width="10.7109375" style="289" customWidth="1"/>
    <col min="11264" max="11264" width="3.7109375" style="289" customWidth="1"/>
    <col min="11265" max="11512" width="9.140625" style="289"/>
    <col min="11513" max="11513" width="13.7109375" style="289" customWidth="1"/>
    <col min="11514" max="11514" width="42.7109375" style="289" customWidth="1"/>
    <col min="11515" max="11516" width="8.7109375" style="289" customWidth="1"/>
    <col min="11517" max="11519" width="10.7109375" style="289" customWidth="1"/>
    <col min="11520" max="11520" width="3.7109375" style="289" customWidth="1"/>
    <col min="11521" max="11768" width="9.140625" style="289"/>
    <col min="11769" max="11769" width="13.7109375" style="289" customWidth="1"/>
    <col min="11770" max="11770" width="42.7109375" style="289" customWidth="1"/>
    <col min="11771" max="11772" width="8.7109375" style="289" customWidth="1"/>
    <col min="11773" max="11775" width="10.7109375" style="289" customWidth="1"/>
    <col min="11776" max="11776" width="3.7109375" style="289" customWidth="1"/>
    <col min="11777" max="12024" width="9.140625" style="289"/>
    <col min="12025" max="12025" width="13.7109375" style="289" customWidth="1"/>
    <col min="12026" max="12026" width="42.7109375" style="289" customWidth="1"/>
    <col min="12027" max="12028" width="8.7109375" style="289" customWidth="1"/>
    <col min="12029" max="12031" width="10.7109375" style="289" customWidth="1"/>
    <col min="12032" max="12032" width="3.7109375" style="289" customWidth="1"/>
    <col min="12033" max="12280" width="9.140625" style="289"/>
    <col min="12281" max="12281" width="13.7109375" style="289" customWidth="1"/>
    <col min="12282" max="12282" width="42.7109375" style="289" customWidth="1"/>
    <col min="12283" max="12284" width="8.7109375" style="289" customWidth="1"/>
    <col min="12285" max="12287" width="10.7109375" style="289" customWidth="1"/>
    <col min="12288" max="12288" width="3.7109375" style="289" customWidth="1"/>
    <col min="12289" max="12536" width="9.140625" style="289"/>
    <col min="12537" max="12537" width="13.7109375" style="289" customWidth="1"/>
    <col min="12538" max="12538" width="42.7109375" style="289" customWidth="1"/>
    <col min="12539" max="12540" width="8.7109375" style="289" customWidth="1"/>
    <col min="12541" max="12543" width="10.7109375" style="289" customWidth="1"/>
    <col min="12544" max="12544" width="3.7109375" style="289" customWidth="1"/>
    <col min="12545" max="12792" width="9.140625" style="289"/>
    <col min="12793" max="12793" width="13.7109375" style="289" customWidth="1"/>
    <col min="12794" max="12794" width="42.7109375" style="289" customWidth="1"/>
    <col min="12795" max="12796" width="8.7109375" style="289" customWidth="1"/>
    <col min="12797" max="12799" width="10.7109375" style="289" customWidth="1"/>
    <col min="12800" max="12800" width="3.7109375" style="289" customWidth="1"/>
    <col min="12801" max="13048" width="9.140625" style="289"/>
    <col min="13049" max="13049" width="13.7109375" style="289" customWidth="1"/>
    <col min="13050" max="13050" width="42.7109375" style="289" customWidth="1"/>
    <col min="13051" max="13052" width="8.7109375" style="289" customWidth="1"/>
    <col min="13053" max="13055" width="10.7109375" style="289" customWidth="1"/>
    <col min="13056" max="13056" width="3.7109375" style="289" customWidth="1"/>
    <col min="13057" max="13304" width="9.140625" style="289"/>
    <col min="13305" max="13305" width="13.7109375" style="289" customWidth="1"/>
    <col min="13306" max="13306" width="42.7109375" style="289" customWidth="1"/>
    <col min="13307" max="13308" width="8.7109375" style="289" customWidth="1"/>
    <col min="13309" max="13311" width="10.7109375" style="289" customWidth="1"/>
    <col min="13312" max="13312" width="3.7109375" style="289" customWidth="1"/>
    <col min="13313" max="13560" width="9.140625" style="289"/>
    <col min="13561" max="13561" width="13.7109375" style="289" customWidth="1"/>
    <col min="13562" max="13562" width="42.7109375" style="289" customWidth="1"/>
    <col min="13563" max="13564" width="8.7109375" style="289" customWidth="1"/>
    <col min="13565" max="13567" width="10.7109375" style="289" customWidth="1"/>
    <col min="13568" max="13568" width="3.7109375" style="289" customWidth="1"/>
    <col min="13569" max="13816" width="9.140625" style="289"/>
    <col min="13817" max="13817" width="13.7109375" style="289" customWidth="1"/>
    <col min="13818" max="13818" width="42.7109375" style="289" customWidth="1"/>
    <col min="13819" max="13820" width="8.7109375" style="289" customWidth="1"/>
    <col min="13821" max="13823" width="10.7109375" style="289" customWidth="1"/>
    <col min="13824" max="13824" width="3.7109375" style="289" customWidth="1"/>
    <col min="13825" max="14072" width="9.140625" style="289"/>
    <col min="14073" max="14073" width="13.7109375" style="289" customWidth="1"/>
    <col min="14074" max="14074" width="42.7109375" style="289" customWidth="1"/>
    <col min="14075" max="14076" width="8.7109375" style="289" customWidth="1"/>
    <col min="14077" max="14079" width="10.7109375" style="289" customWidth="1"/>
    <col min="14080" max="14080" width="3.7109375" style="289" customWidth="1"/>
    <col min="14081" max="14328" width="9.140625" style="289"/>
    <col min="14329" max="14329" width="13.7109375" style="289" customWidth="1"/>
    <col min="14330" max="14330" width="42.7109375" style="289" customWidth="1"/>
    <col min="14331" max="14332" width="8.7109375" style="289" customWidth="1"/>
    <col min="14333" max="14335" width="10.7109375" style="289" customWidth="1"/>
    <col min="14336" max="14336" width="3.7109375" style="289" customWidth="1"/>
    <col min="14337" max="14584" width="9.140625" style="289"/>
    <col min="14585" max="14585" width="13.7109375" style="289" customWidth="1"/>
    <col min="14586" max="14586" width="42.7109375" style="289" customWidth="1"/>
    <col min="14587" max="14588" width="8.7109375" style="289" customWidth="1"/>
    <col min="14589" max="14591" width="10.7109375" style="289" customWidth="1"/>
    <col min="14592" max="14592" width="3.7109375" style="289" customWidth="1"/>
    <col min="14593" max="14840" width="9.140625" style="289"/>
    <col min="14841" max="14841" width="13.7109375" style="289" customWidth="1"/>
    <col min="14842" max="14842" width="42.7109375" style="289" customWidth="1"/>
    <col min="14843" max="14844" width="8.7109375" style="289" customWidth="1"/>
    <col min="14845" max="14847" width="10.7109375" style="289" customWidth="1"/>
    <col min="14848" max="14848" width="3.7109375" style="289" customWidth="1"/>
    <col min="14849" max="15096" width="9.140625" style="289"/>
    <col min="15097" max="15097" width="13.7109375" style="289" customWidth="1"/>
    <col min="15098" max="15098" width="42.7109375" style="289" customWidth="1"/>
    <col min="15099" max="15100" width="8.7109375" style="289" customWidth="1"/>
    <col min="15101" max="15103" width="10.7109375" style="289" customWidth="1"/>
    <col min="15104" max="15104" width="3.7109375" style="289" customWidth="1"/>
    <col min="15105" max="15352" width="9.140625" style="289"/>
    <col min="15353" max="15353" width="13.7109375" style="289" customWidth="1"/>
    <col min="15354" max="15354" width="42.7109375" style="289" customWidth="1"/>
    <col min="15355" max="15356" width="8.7109375" style="289" customWidth="1"/>
    <col min="15357" max="15359" width="10.7109375" style="289" customWidth="1"/>
    <col min="15360" max="15360" width="3.7109375" style="289" customWidth="1"/>
    <col min="15361" max="15608" width="9.140625" style="289"/>
    <col min="15609" max="15609" width="13.7109375" style="289" customWidth="1"/>
    <col min="15610" max="15610" width="42.7109375" style="289" customWidth="1"/>
    <col min="15611" max="15612" width="8.7109375" style="289" customWidth="1"/>
    <col min="15613" max="15615" width="10.7109375" style="289" customWidth="1"/>
    <col min="15616" max="15616" width="3.7109375" style="289" customWidth="1"/>
    <col min="15617" max="15864" width="9.140625" style="289"/>
    <col min="15865" max="15865" width="13.7109375" style="289" customWidth="1"/>
    <col min="15866" max="15866" width="42.7109375" style="289" customWidth="1"/>
    <col min="15867" max="15868" width="8.7109375" style="289" customWidth="1"/>
    <col min="15869" max="15871" width="10.7109375" style="289" customWidth="1"/>
    <col min="15872" max="15872" width="3.7109375" style="289" customWidth="1"/>
    <col min="15873" max="16120" width="9.140625" style="289"/>
    <col min="16121" max="16121" width="13.7109375" style="289" customWidth="1"/>
    <col min="16122" max="16122" width="42.7109375" style="289" customWidth="1"/>
    <col min="16123" max="16124" width="8.7109375" style="289" customWidth="1"/>
    <col min="16125" max="16127" width="10.7109375" style="289" customWidth="1"/>
    <col min="16128" max="16128" width="3.7109375" style="289" customWidth="1"/>
    <col min="16129" max="16384" width="9.140625" style="289"/>
  </cols>
  <sheetData>
    <row r="1" spans="2:8" ht="15.75" thickBot="1" x14ac:dyDescent="0.3">
      <c r="C1" s="3"/>
      <c r="D1" s="4"/>
    </row>
    <row r="2" spans="2:8" ht="15" customHeight="1" x14ac:dyDescent="0.25">
      <c r="B2" s="376" t="s">
        <v>207</v>
      </c>
      <c r="C2" s="366" t="s">
        <v>319</v>
      </c>
      <c r="D2" s="378"/>
      <c r="E2" s="378"/>
      <c r="F2" s="379"/>
    </row>
    <row r="3" spans="2:8" ht="15.75" customHeight="1" thickBot="1" x14ac:dyDescent="0.3">
      <c r="B3" s="377"/>
      <c r="C3" s="380"/>
      <c r="D3" s="381"/>
      <c r="E3" s="381"/>
      <c r="F3" s="382"/>
    </row>
    <row r="4" spans="2:8" x14ac:dyDescent="0.25">
      <c r="C4" s="380"/>
      <c r="D4" s="381"/>
      <c r="E4" s="381"/>
      <c r="F4" s="382"/>
    </row>
    <row r="5" spans="2:8" x14ac:dyDescent="0.25">
      <c r="C5" s="380"/>
      <c r="D5" s="381"/>
      <c r="E5" s="381"/>
      <c r="F5" s="382"/>
    </row>
    <row r="6" spans="2:8" x14ac:dyDescent="0.25">
      <c r="C6" s="380"/>
      <c r="D6" s="381"/>
      <c r="E6" s="381"/>
      <c r="F6" s="382"/>
    </row>
    <row r="7" spans="2:8" x14ac:dyDescent="0.25">
      <c r="C7" s="380"/>
      <c r="D7" s="381"/>
      <c r="E7" s="381"/>
      <c r="F7" s="382"/>
    </row>
    <row r="8" spans="2:8" x14ac:dyDescent="0.25">
      <c r="C8" s="380"/>
      <c r="D8" s="381"/>
      <c r="E8" s="381"/>
      <c r="F8" s="382"/>
    </row>
    <row r="9" spans="2:8" x14ac:dyDescent="0.25">
      <c r="C9" s="380"/>
      <c r="D9" s="381"/>
      <c r="E9" s="381"/>
      <c r="F9" s="382"/>
    </row>
    <row r="10" spans="2:8" x14ac:dyDescent="0.25">
      <c r="C10" s="380"/>
      <c r="D10" s="381"/>
      <c r="E10" s="381"/>
      <c r="F10" s="382"/>
    </row>
    <row r="11" spans="2:8" x14ac:dyDescent="0.25">
      <c r="C11" s="380"/>
      <c r="D11" s="381"/>
      <c r="E11" s="381"/>
      <c r="F11" s="382"/>
    </row>
    <row r="12" spans="2:8" x14ac:dyDescent="0.25">
      <c r="C12" s="380"/>
      <c r="D12" s="381"/>
      <c r="E12" s="381"/>
      <c r="F12" s="382"/>
    </row>
    <row r="13" spans="2:8" x14ac:dyDescent="0.25">
      <c r="C13" s="383"/>
      <c r="D13" s="384"/>
      <c r="E13" s="384"/>
      <c r="F13" s="385"/>
    </row>
    <row r="14" spans="2:8" ht="15.75" thickBot="1" x14ac:dyDescent="0.3"/>
    <row r="15" spans="2:8" s="8" customFormat="1" ht="13.5" thickBot="1" x14ac:dyDescent="0.25">
      <c r="B15" s="102"/>
      <c r="C15" s="8" t="s">
        <v>0</v>
      </c>
      <c r="D15" s="9"/>
      <c r="E15" s="10"/>
      <c r="F15" s="11" t="s">
        <v>1</v>
      </c>
      <c r="G15" s="12">
        <v>1</v>
      </c>
      <c r="H15" s="10"/>
    </row>
    <row r="16" spans="2:8" ht="15.75" thickBot="1" x14ac:dyDescent="0.3">
      <c r="C16" s="8"/>
      <c r="F16" s="11"/>
      <c r="G16" s="12"/>
    </row>
    <row r="17" spans="2:10" ht="15.75" thickBot="1" x14ac:dyDescent="0.3">
      <c r="C17" s="8"/>
      <c r="F17" s="11"/>
      <c r="G17" s="12"/>
    </row>
    <row r="18" spans="2:10" ht="15.75" thickBot="1" x14ac:dyDescent="0.3"/>
    <row r="19" spans="2:10" s="18" customFormat="1" ht="12.75" x14ac:dyDescent="0.2">
      <c r="B19" s="13" t="s">
        <v>2</v>
      </c>
      <c r="C19" s="14" t="s">
        <v>3</v>
      </c>
      <c r="D19" s="14" t="s">
        <v>4</v>
      </c>
      <c r="E19" s="15" t="s">
        <v>5</v>
      </c>
      <c r="F19" s="15" t="s">
        <v>6</v>
      </c>
      <c r="G19" s="15" t="s">
        <v>7</v>
      </c>
      <c r="H19" s="15" t="s">
        <v>8</v>
      </c>
    </row>
    <row r="20" spans="2:10" s="18" customFormat="1" ht="13.5" thickBot="1" x14ac:dyDescent="0.25">
      <c r="B20" s="19" t="s">
        <v>9</v>
      </c>
      <c r="C20" s="20"/>
      <c r="D20" s="20"/>
      <c r="E20" s="21"/>
      <c r="F20" s="21"/>
      <c r="G20" s="21"/>
      <c r="H20" s="21"/>
    </row>
    <row r="21" spans="2:10" s="18" customFormat="1" ht="13.5" thickBot="1" x14ac:dyDescent="0.25">
      <c r="B21" s="160"/>
      <c r="C21" s="25" t="s">
        <v>13</v>
      </c>
      <c r="D21" s="26"/>
      <c r="E21" s="27"/>
      <c r="F21" s="27"/>
      <c r="G21" s="27"/>
      <c r="H21" s="29"/>
    </row>
    <row r="22" spans="2:10" s="119" customFormat="1" x14ac:dyDescent="0.25">
      <c r="B22" s="149"/>
      <c r="C22" s="114"/>
      <c r="D22" s="115"/>
      <c r="E22" s="116"/>
      <c r="F22" s="116"/>
      <c r="G22" s="32"/>
      <c r="H22" s="33"/>
    </row>
    <row r="23" spans="2:10" s="119" customFormat="1" ht="51" x14ac:dyDescent="0.25">
      <c r="B23" s="224" t="str">
        <f>'ANAS 2015'!B24</f>
        <v>L.01.001.b</v>
      </c>
      <c r="C23" s="224" t="str">
        <f>'ANAS 2015'!C24</f>
        <v>NOLO DI AUTOCARRO PER LAVORO DIURNO
funzionante compreso conducente, carburante e lubrificante per prestazioni di lavoro diurno
Per ogni ora di lavoro.
DELLA PORTATA FINO DA QL 41 A 60QL</v>
      </c>
      <c r="D23" s="269" t="str">
        <f>'ANAS 2015'!D24</f>
        <v>h</v>
      </c>
      <c r="E23" s="294">
        <f>2*2+3*2</f>
        <v>10</v>
      </c>
      <c r="F23" s="226">
        <f>'ANAS 2015'!E24</f>
        <v>75.648979999999995</v>
      </c>
      <c r="G23" s="267">
        <f>E23/$G$15</f>
        <v>10</v>
      </c>
      <c r="H23" s="268">
        <f>G23*F23</f>
        <v>756.48979999999995</v>
      </c>
      <c r="J23" s="45"/>
    </row>
    <row r="24" spans="2:10" ht="15.75" thickBot="1" x14ac:dyDescent="0.3">
      <c r="B24" s="110"/>
      <c r="C24" s="50"/>
      <c r="D24" s="51"/>
      <c r="E24" s="52"/>
      <c r="F24" s="52"/>
      <c r="G24" s="52"/>
      <c r="H24" s="54"/>
    </row>
    <row r="25" spans="2:10" ht="15.75" thickBot="1" x14ac:dyDescent="0.3">
      <c r="B25" s="162"/>
      <c r="C25" s="56" t="s">
        <v>14</v>
      </c>
      <c r="D25" s="57"/>
      <c r="E25" s="58"/>
      <c r="F25" s="58"/>
      <c r="G25" s="60" t="s">
        <v>15</v>
      </c>
      <c r="H25" s="12">
        <f>SUM(H22:H24)</f>
        <v>756.48979999999995</v>
      </c>
    </row>
    <row r="26" spans="2:10" ht="15.75" thickBot="1" x14ac:dyDescent="0.3">
      <c r="B26" s="162"/>
      <c r="C26" s="50"/>
      <c r="D26" s="61"/>
      <c r="E26" s="62"/>
      <c r="F26" s="62"/>
      <c r="G26" s="62"/>
      <c r="H26" s="64"/>
    </row>
    <row r="27" spans="2:10" x14ac:dyDescent="0.25">
      <c r="B27" s="261"/>
      <c r="C27" s="171" t="s">
        <v>16</v>
      </c>
      <c r="D27" s="61"/>
      <c r="E27" s="62"/>
      <c r="F27" s="62"/>
      <c r="G27" s="62"/>
      <c r="H27" s="64"/>
    </row>
    <row r="28" spans="2:10" x14ac:dyDescent="0.25">
      <c r="B28" s="262"/>
      <c r="C28" s="263"/>
      <c r="D28" s="84"/>
      <c r="E28" s="32"/>
      <c r="F28" s="32"/>
      <c r="G28" s="32"/>
      <c r="H28" s="33"/>
    </row>
    <row r="29" spans="2:10" x14ac:dyDescent="0.25">
      <c r="B29" s="264"/>
      <c r="C29" s="228" t="s">
        <v>316</v>
      </c>
      <c r="D29" s="244"/>
      <c r="E29" s="245"/>
      <c r="F29" s="245"/>
      <c r="G29" s="245"/>
      <c r="H29" s="265"/>
    </row>
    <row r="30" spans="2:10" x14ac:dyDescent="0.25">
      <c r="B30" s="224" t="str">
        <f>'ANAS 2015'!B23</f>
        <v>CE.1.05</v>
      </c>
      <c r="C30" s="266" t="str">
        <f>'ANAS 2015'!C23</f>
        <v>Guardiania (turni 8 ore)</v>
      </c>
      <c r="D30" s="244" t="str">
        <f>'ANAS 2015'!D23</f>
        <v>h</v>
      </c>
      <c r="E30" s="245">
        <f>4*2</f>
        <v>8</v>
      </c>
      <c r="F30" s="245">
        <f>'ANAS 2015'!E23</f>
        <v>23.480270000000001</v>
      </c>
      <c r="G30" s="267">
        <f>E30/$G$15</f>
        <v>8</v>
      </c>
      <c r="H30" s="268">
        <f>G30*F30</f>
        <v>187.84216000000001</v>
      </c>
    </row>
    <row r="31" spans="2:10" x14ac:dyDescent="0.25">
      <c r="B31" s="232"/>
      <c r="C31" s="266"/>
      <c r="D31" s="239"/>
      <c r="E31" s="240"/>
      <c r="F31" s="245"/>
      <c r="G31" s="267"/>
      <c r="H31" s="268"/>
    </row>
    <row r="32" spans="2:10" x14ac:dyDescent="0.25">
      <c r="B32" s="232"/>
      <c r="C32" s="229" t="s">
        <v>317</v>
      </c>
      <c r="D32" s="239"/>
      <c r="E32" s="240"/>
      <c r="F32" s="240"/>
      <c r="G32" s="240"/>
      <c r="H32" s="268"/>
    </row>
    <row r="33" spans="2:10" x14ac:dyDescent="0.25">
      <c r="B33" s="224" t="str">
        <f>'ANAS 2015'!B23</f>
        <v>CE.1.05</v>
      </c>
      <c r="C33" s="266" t="str">
        <f>'ANAS 2015'!C23</f>
        <v>Guardiania (turni 8 ore)</v>
      </c>
      <c r="D33" s="239" t="str">
        <f>'ANAS 2015'!D23</f>
        <v>h</v>
      </c>
      <c r="E33" s="240">
        <f>4*3</f>
        <v>12</v>
      </c>
      <c r="F33" s="245">
        <f>'ANAS 2015'!E23</f>
        <v>23.480270000000001</v>
      </c>
      <c r="G33" s="267">
        <f>E33/$G$15</f>
        <v>12</v>
      </c>
      <c r="H33" s="268">
        <f>G33*F33</f>
        <v>281.76324</v>
      </c>
    </row>
    <row r="34" spans="2:10" ht="15.75" thickBot="1" x14ac:dyDescent="0.3">
      <c r="B34" s="224"/>
      <c r="C34" s="266"/>
      <c r="D34" s="239"/>
      <c r="E34" s="240"/>
      <c r="F34" s="245"/>
      <c r="G34" s="267"/>
      <c r="H34" s="268"/>
    </row>
    <row r="35" spans="2:10" ht="15.75" thickBot="1" x14ac:dyDescent="0.3">
      <c r="B35" s="162"/>
      <c r="C35" s="56" t="s">
        <v>17</v>
      </c>
      <c r="D35" s="57"/>
      <c r="E35" s="58"/>
      <c r="F35" s="58"/>
      <c r="G35" s="60" t="s">
        <v>15</v>
      </c>
      <c r="H35" s="12">
        <f>SUM(H29:H34)</f>
        <v>469.60540000000003</v>
      </c>
    </row>
    <row r="36" spans="2:10" ht="15.75" thickBot="1" x14ac:dyDescent="0.3">
      <c r="B36" s="162"/>
      <c r="C36" s="50"/>
      <c r="D36" s="61"/>
      <c r="E36" s="62"/>
      <c r="F36" s="62"/>
      <c r="G36" s="62"/>
      <c r="H36" s="64"/>
    </row>
    <row r="37" spans="2:10" ht="15.75" thickBot="1" x14ac:dyDescent="0.3">
      <c r="B37" s="163"/>
      <c r="C37" s="25" t="s">
        <v>18</v>
      </c>
      <c r="D37" s="61"/>
      <c r="E37" s="62"/>
      <c r="F37" s="62"/>
      <c r="G37" s="165"/>
      <c r="H37" s="64"/>
    </row>
    <row r="38" spans="2:10" x14ac:dyDescent="0.25">
      <c r="B38" s="149"/>
      <c r="C38" s="166"/>
      <c r="D38" s="84"/>
      <c r="E38" s="32"/>
      <c r="F38" s="32"/>
      <c r="G38" s="167">
        <f>E38/$G$15</f>
        <v>0</v>
      </c>
      <c r="H38" s="33">
        <f>G38*F38</f>
        <v>0</v>
      </c>
      <c r="J38" s="45"/>
    </row>
    <row r="39" spans="2:10" x14ac:dyDescent="0.25">
      <c r="B39" s="100"/>
      <c r="C39" s="46"/>
      <c r="D39" s="78"/>
      <c r="E39" s="47"/>
      <c r="F39" s="47"/>
      <c r="G39" s="43"/>
      <c r="H39" s="44"/>
      <c r="J39" s="45"/>
    </row>
    <row r="40" spans="2:10" x14ac:dyDescent="0.25">
      <c r="B40" s="100"/>
      <c r="C40" s="46"/>
      <c r="D40" s="78"/>
      <c r="E40" s="47"/>
      <c r="F40" s="47"/>
      <c r="G40" s="43"/>
      <c r="H40" s="44"/>
      <c r="J40" s="45"/>
    </row>
    <row r="41" spans="2:10" x14ac:dyDescent="0.25">
      <c r="B41" s="100"/>
      <c r="C41" s="46"/>
      <c r="D41" s="78"/>
      <c r="E41" s="47"/>
      <c r="F41" s="47"/>
      <c r="G41" s="43"/>
      <c r="H41" s="44"/>
      <c r="J41" s="45"/>
    </row>
    <row r="42" spans="2:10" x14ac:dyDescent="0.25">
      <c r="B42" s="100"/>
      <c r="C42" s="46"/>
      <c r="D42" s="78"/>
      <c r="E42" s="47"/>
      <c r="F42" s="47"/>
      <c r="G42" s="43"/>
      <c r="H42" s="44"/>
      <c r="J42" s="45"/>
    </row>
    <row r="43" spans="2:10" x14ac:dyDescent="0.25">
      <c r="B43" s="100"/>
      <c r="C43" s="46"/>
      <c r="D43" s="78"/>
      <c r="E43" s="47"/>
      <c r="F43" s="47"/>
      <c r="G43" s="43"/>
      <c r="H43" s="44"/>
      <c r="J43" s="45"/>
    </row>
    <row r="44" spans="2:10" x14ac:dyDescent="0.25">
      <c r="B44" s="100"/>
      <c r="C44" s="46"/>
      <c r="D44" s="78"/>
      <c r="E44" s="47"/>
      <c r="F44" s="47"/>
      <c r="G44" s="43"/>
      <c r="H44" s="44"/>
      <c r="J44" s="45"/>
    </row>
    <row r="45" spans="2:10" x14ac:dyDescent="0.25">
      <c r="B45" s="100"/>
      <c r="C45" s="46"/>
      <c r="D45" s="78"/>
      <c r="E45" s="47"/>
      <c r="F45" s="47"/>
      <c r="G45" s="43"/>
      <c r="H45" s="44"/>
      <c r="J45" s="45"/>
    </row>
    <row r="46" spans="2:10" x14ac:dyDescent="0.25">
      <c r="B46" s="100"/>
      <c r="C46" s="46"/>
      <c r="D46" s="78"/>
      <c r="E46" s="47"/>
      <c r="F46" s="47"/>
      <c r="G46" s="43"/>
      <c r="H46" s="44"/>
      <c r="J46" s="45"/>
    </row>
    <row r="47" spans="2:10" x14ac:dyDescent="0.25">
      <c r="B47" s="100"/>
      <c r="C47" s="46"/>
      <c r="D47" s="78"/>
      <c r="E47" s="47"/>
      <c r="F47" s="47"/>
      <c r="G47" s="43"/>
      <c r="H47" s="44"/>
      <c r="J47" s="45"/>
    </row>
    <row r="48" spans="2:10" x14ac:dyDescent="0.25">
      <c r="B48" s="100"/>
      <c r="C48" s="46"/>
      <c r="D48" s="78"/>
      <c r="E48" s="47"/>
      <c r="F48" s="47"/>
      <c r="G48" s="43"/>
      <c r="H48" s="44"/>
      <c r="J48" s="45"/>
    </row>
    <row r="49" spans="2:10" ht="15.75" thickBot="1" x14ac:dyDescent="0.3">
      <c r="B49" s="100"/>
      <c r="C49" s="46"/>
      <c r="D49" s="78"/>
      <c r="E49" s="47"/>
      <c r="F49" s="47"/>
      <c r="G49" s="43"/>
      <c r="H49" s="44"/>
      <c r="J49" s="45"/>
    </row>
    <row r="50" spans="2:10" ht="15.75" thickBot="1" x14ac:dyDescent="0.3">
      <c r="B50" s="163"/>
      <c r="C50" s="25" t="s">
        <v>310</v>
      </c>
      <c r="D50" s="78"/>
      <c r="E50" s="47"/>
      <c r="F50" s="47"/>
      <c r="G50" s="43"/>
      <c r="H50" s="44"/>
      <c r="J50" s="45"/>
    </row>
    <row r="51" spans="2:10" ht="51" x14ac:dyDescent="0.25">
      <c r="B51" s="100"/>
      <c r="C51" s="224" t="s">
        <v>318</v>
      </c>
      <c r="D51" s="78"/>
      <c r="E51" s="47"/>
      <c r="F51" s="47"/>
      <c r="G51" s="43"/>
      <c r="H51" s="44"/>
      <c r="J51" s="45"/>
    </row>
    <row r="52" spans="2:10" ht="15.75" thickBot="1" x14ac:dyDescent="0.3">
      <c r="B52" s="110"/>
      <c r="C52" s="168"/>
      <c r="D52" s="79"/>
      <c r="E52" s="80"/>
      <c r="F52" s="80"/>
      <c r="G52" s="80"/>
      <c r="H52" s="82"/>
    </row>
    <row r="53" spans="2:10" ht="15.75" thickBot="1" x14ac:dyDescent="0.3">
      <c r="B53" s="162"/>
      <c r="C53" s="56" t="s">
        <v>22</v>
      </c>
      <c r="D53" s="57"/>
      <c r="E53" s="58"/>
      <c r="F53" s="58"/>
      <c r="G53" s="60" t="s">
        <v>15</v>
      </c>
      <c r="H53" s="12">
        <f>SUM(H38:H52)</f>
        <v>0</v>
      </c>
    </row>
    <row r="54" spans="2:10" ht="15.75" thickBot="1" x14ac:dyDescent="0.3">
      <c r="B54" s="169"/>
      <c r="C54" s="87"/>
      <c r="D54" s="88"/>
      <c r="E54" s="89"/>
      <c r="F54" s="89"/>
      <c r="G54" s="90"/>
      <c r="H54" s="90"/>
    </row>
    <row r="55" spans="2:10" ht="15.75" thickBot="1" x14ac:dyDescent="0.3">
      <c r="B55" s="169"/>
      <c r="C55" s="293"/>
      <c r="D55" s="91"/>
      <c r="E55" s="91"/>
      <c r="F55" s="91" t="s">
        <v>23</v>
      </c>
      <c r="G55" s="92" t="s">
        <v>15</v>
      </c>
      <c r="H55" s="12">
        <f>H53+H35+H25</f>
        <v>1226.0952</v>
      </c>
    </row>
    <row r="56" spans="2:10" x14ac:dyDescent="0.25">
      <c r="B56" s="169"/>
    </row>
  </sheetData>
  <mergeCells count="2">
    <mergeCell ref="B2:B3"/>
    <mergeCell ref="C2:F13"/>
  </mergeCells>
  <pageMargins left="0.7" right="0.7" top="0.75" bottom="0.75" header="0.3" footer="0.3"/>
  <pageSetup paperSize="9" scale="58" orientation="portrait" r:id="rId1"/>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79998168889431442"/>
  </sheetPr>
  <dimension ref="B1:L62"/>
  <sheetViews>
    <sheetView view="pageBreakPreview" zoomScale="70" zoomScaleNormal="85" zoomScaleSheetLayoutView="70" workbookViewId="0">
      <selection activeCell="N49" sqref="N49"/>
    </sheetView>
  </sheetViews>
  <sheetFormatPr defaultRowHeight="15" x14ac:dyDescent="0.25"/>
  <cols>
    <col min="1" max="1" width="3.7109375" style="289" customWidth="1"/>
    <col min="2" max="2" width="15.7109375" style="2" customWidth="1"/>
    <col min="3" max="3" width="80.7109375" style="289" customWidth="1"/>
    <col min="4" max="4" width="8.7109375" style="6" customWidth="1"/>
    <col min="5" max="5" width="8.7109375" style="5" customWidth="1"/>
    <col min="6" max="9" width="10.7109375" style="5" customWidth="1"/>
    <col min="10" max="10" width="13.140625" style="5" customWidth="1"/>
    <col min="11" max="11" width="3.7109375" style="289" customWidth="1"/>
    <col min="12" max="12" width="9.5703125" style="289" bestFit="1" customWidth="1"/>
    <col min="13" max="228" width="9.140625" style="289"/>
    <col min="229" max="229" width="13.7109375" style="289" customWidth="1"/>
    <col min="230" max="230" width="42.7109375" style="289" bestFit="1" customWidth="1"/>
    <col min="231" max="232" width="8.7109375" style="289" customWidth="1"/>
    <col min="233" max="237" width="10.7109375" style="289" customWidth="1"/>
    <col min="238" max="238" width="3.7109375" style="289" customWidth="1"/>
    <col min="239" max="239" width="9.5703125" style="289" bestFit="1" customWidth="1"/>
    <col min="240" max="484" width="9.140625" style="289"/>
    <col min="485" max="485" width="13.7109375" style="289" customWidth="1"/>
    <col min="486" max="486" width="42.7109375" style="289" bestFit="1" customWidth="1"/>
    <col min="487" max="488" width="8.7109375" style="289" customWidth="1"/>
    <col min="489" max="493" width="10.7109375" style="289" customWidth="1"/>
    <col min="494" max="494" width="3.7109375" style="289" customWidth="1"/>
    <col min="495" max="495" width="9.5703125" style="289" bestFit="1" customWidth="1"/>
    <col min="496" max="740" width="9.140625" style="289"/>
    <col min="741" max="741" width="13.7109375" style="289" customWidth="1"/>
    <col min="742" max="742" width="42.7109375" style="289" bestFit="1" customWidth="1"/>
    <col min="743" max="744" width="8.7109375" style="289" customWidth="1"/>
    <col min="745" max="749" width="10.7109375" style="289" customWidth="1"/>
    <col min="750" max="750" width="3.7109375" style="289" customWidth="1"/>
    <col min="751" max="751" width="9.5703125" style="289" bestFit="1" customWidth="1"/>
    <col min="752" max="996" width="9.140625" style="289"/>
    <col min="997" max="997" width="13.7109375" style="289" customWidth="1"/>
    <col min="998" max="998" width="42.7109375" style="289" bestFit="1" customWidth="1"/>
    <col min="999" max="1000" width="8.7109375" style="289" customWidth="1"/>
    <col min="1001" max="1005" width="10.7109375" style="289" customWidth="1"/>
    <col min="1006" max="1006" width="3.7109375" style="289" customWidth="1"/>
    <col min="1007" max="1007" width="9.5703125" style="289" bestFit="1" customWidth="1"/>
    <col min="1008" max="1252" width="9.140625" style="289"/>
    <col min="1253" max="1253" width="13.7109375" style="289" customWidth="1"/>
    <col min="1254" max="1254" width="42.7109375" style="289" bestFit="1" customWidth="1"/>
    <col min="1255" max="1256" width="8.7109375" style="289" customWidth="1"/>
    <col min="1257" max="1261" width="10.7109375" style="289" customWidth="1"/>
    <col min="1262" max="1262" width="3.7109375" style="289" customWidth="1"/>
    <col min="1263" max="1263" width="9.5703125" style="289" bestFit="1" customWidth="1"/>
    <col min="1264" max="1508" width="9.140625" style="289"/>
    <col min="1509" max="1509" width="13.7109375" style="289" customWidth="1"/>
    <col min="1510" max="1510" width="42.7109375" style="289" bestFit="1" customWidth="1"/>
    <col min="1511" max="1512" width="8.7109375" style="289" customWidth="1"/>
    <col min="1513" max="1517" width="10.7109375" style="289" customWidth="1"/>
    <col min="1518" max="1518" width="3.7109375" style="289" customWidth="1"/>
    <col min="1519" max="1519" width="9.5703125" style="289" bestFit="1" customWidth="1"/>
    <col min="1520" max="1764" width="9.140625" style="289"/>
    <col min="1765" max="1765" width="13.7109375" style="289" customWidth="1"/>
    <col min="1766" max="1766" width="42.7109375" style="289" bestFit="1" customWidth="1"/>
    <col min="1767" max="1768" width="8.7109375" style="289" customWidth="1"/>
    <col min="1769" max="1773" width="10.7109375" style="289" customWidth="1"/>
    <col min="1774" max="1774" width="3.7109375" style="289" customWidth="1"/>
    <col min="1775" max="1775" width="9.5703125" style="289" bestFit="1" customWidth="1"/>
    <col min="1776" max="2020" width="9.140625" style="289"/>
    <col min="2021" max="2021" width="13.7109375" style="289" customWidth="1"/>
    <col min="2022" max="2022" width="42.7109375" style="289" bestFit="1" customWidth="1"/>
    <col min="2023" max="2024" width="8.7109375" style="289" customWidth="1"/>
    <col min="2025" max="2029" width="10.7109375" style="289" customWidth="1"/>
    <col min="2030" max="2030" width="3.7109375" style="289" customWidth="1"/>
    <col min="2031" max="2031" width="9.5703125" style="289" bestFit="1" customWidth="1"/>
    <col min="2032" max="2276" width="9.140625" style="289"/>
    <col min="2277" max="2277" width="13.7109375" style="289" customWidth="1"/>
    <col min="2278" max="2278" width="42.7109375" style="289" bestFit="1" customWidth="1"/>
    <col min="2279" max="2280" width="8.7109375" style="289" customWidth="1"/>
    <col min="2281" max="2285" width="10.7109375" style="289" customWidth="1"/>
    <col min="2286" max="2286" width="3.7109375" style="289" customWidth="1"/>
    <col min="2287" max="2287" width="9.5703125" style="289" bestFit="1" customWidth="1"/>
    <col min="2288" max="2532" width="9.140625" style="289"/>
    <col min="2533" max="2533" width="13.7109375" style="289" customWidth="1"/>
    <col min="2534" max="2534" width="42.7109375" style="289" bestFit="1" customWidth="1"/>
    <col min="2535" max="2536" width="8.7109375" style="289" customWidth="1"/>
    <col min="2537" max="2541" width="10.7109375" style="289" customWidth="1"/>
    <col min="2542" max="2542" width="3.7109375" style="289" customWidth="1"/>
    <col min="2543" max="2543" width="9.5703125" style="289" bestFit="1" customWidth="1"/>
    <col min="2544" max="2788" width="9.140625" style="289"/>
    <col min="2789" max="2789" width="13.7109375" style="289" customWidth="1"/>
    <col min="2790" max="2790" width="42.7109375" style="289" bestFit="1" customWidth="1"/>
    <col min="2791" max="2792" width="8.7109375" style="289" customWidth="1"/>
    <col min="2793" max="2797" width="10.7109375" style="289" customWidth="1"/>
    <col min="2798" max="2798" width="3.7109375" style="289" customWidth="1"/>
    <col min="2799" max="2799" width="9.5703125" style="289" bestFit="1" customWidth="1"/>
    <col min="2800" max="3044" width="9.140625" style="289"/>
    <col min="3045" max="3045" width="13.7109375" style="289" customWidth="1"/>
    <col min="3046" max="3046" width="42.7109375" style="289" bestFit="1" customWidth="1"/>
    <col min="3047" max="3048" width="8.7109375" style="289" customWidth="1"/>
    <col min="3049" max="3053" width="10.7109375" style="289" customWidth="1"/>
    <col min="3054" max="3054" width="3.7109375" style="289" customWidth="1"/>
    <col min="3055" max="3055" width="9.5703125" style="289" bestFit="1" customWidth="1"/>
    <col min="3056" max="3300" width="9.140625" style="289"/>
    <col min="3301" max="3301" width="13.7109375" style="289" customWidth="1"/>
    <col min="3302" max="3302" width="42.7109375" style="289" bestFit="1" customWidth="1"/>
    <col min="3303" max="3304" width="8.7109375" style="289" customWidth="1"/>
    <col min="3305" max="3309" width="10.7109375" style="289" customWidth="1"/>
    <col min="3310" max="3310" width="3.7109375" style="289" customWidth="1"/>
    <col min="3311" max="3311" width="9.5703125" style="289" bestFit="1" customWidth="1"/>
    <col min="3312" max="3556" width="9.140625" style="289"/>
    <col min="3557" max="3557" width="13.7109375" style="289" customWidth="1"/>
    <col min="3558" max="3558" width="42.7109375" style="289" bestFit="1" customWidth="1"/>
    <col min="3559" max="3560" width="8.7109375" style="289" customWidth="1"/>
    <col min="3561" max="3565" width="10.7109375" style="289" customWidth="1"/>
    <col min="3566" max="3566" width="3.7109375" style="289" customWidth="1"/>
    <col min="3567" max="3567" width="9.5703125" style="289" bestFit="1" customWidth="1"/>
    <col min="3568" max="3812" width="9.140625" style="289"/>
    <col min="3813" max="3813" width="13.7109375" style="289" customWidth="1"/>
    <col min="3814" max="3814" width="42.7109375" style="289" bestFit="1" customWidth="1"/>
    <col min="3815" max="3816" width="8.7109375" style="289" customWidth="1"/>
    <col min="3817" max="3821" width="10.7109375" style="289" customWidth="1"/>
    <col min="3822" max="3822" width="3.7109375" style="289" customWidth="1"/>
    <col min="3823" max="3823" width="9.5703125" style="289" bestFit="1" customWidth="1"/>
    <col min="3824" max="4068" width="9.140625" style="289"/>
    <col min="4069" max="4069" width="13.7109375" style="289" customWidth="1"/>
    <col min="4070" max="4070" width="42.7109375" style="289" bestFit="1" customWidth="1"/>
    <col min="4071" max="4072" width="8.7109375" style="289" customWidth="1"/>
    <col min="4073" max="4077" width="10.7109375" style="289" customWidth="1"/>
    <col min="4078" max="4078" width="3.7109375" style="289" customWidth="1"/>
    <col min="4079" max="4079" width="9.5703125" style="289" bestFit="1" customWidth="1"/>
    <col min="4080" max="4324" width="9.140625" style="289"/>
    <col min="4325" max="4325" width="13.7109375" style="289" customWidth="1"/>
    <col min="4326" max="4326" width="42.7109375" style="289" bestFit="1" customWidth="1"/>
    <col min="4327" max="4328" width="8.7109375" style="289" customWidth="1"/>
    <col min="4329" max="4333" width="10.7109375" style="289" customWidth="1"/>
    <col min="4334" max="4334" width="3.7109375" style="289" customWidth="1"/>
    <col min="4335" max="4335" width="9.5703125" style="289" bestFit="1" customWidth="1"/>
    <col min="4336" max="4580" width="9.140625" style="289"/>
    <col min="4581" max="4581" width="13.7109375" style="289" customWidth="1"/>
    <col min="4582" max="4582" width="42.7109375" style="289" bestFit="1" customWidth="1"/>
    <col min="4583" max="4584" width="8.7109375" style="289" customWidth="1"/>
    <col min="4585" max="4589" width="10.7109375" style="289" customWidth="1"/>
    <col min="4590" max="4590" width="3.7109375" style="289" customWidth="1"/>
    <col min="4591" max="4591" width="9.5703125" style="289" bestFit="1" customWidth="1"/>
    <col min="4592" max="4836" width="9.140625" style="289"/>
    <col min="4837" max="4837" width="13.7109375" style="289" customWidth="1"/>
    <col min="4838" max="4838" width="42.7109375" style="289" bestFit="1" customWidth="1"/>
    <col min="4839" max="4840" width="8.7109375" style="289" customWidth="1"/>
    <col min="4841" max="4845" width="10.7109375" style="289" customWidth="1"/>
    <col min="4846" max="4846" width="3.7109375" style="289" customWidth="1"/>
    <col min="4847" max="4847" width="9.5703125" style="289" bestFit="1" customWidth="1"/>
    <col min="4848" max="5092" width="9.140625" style="289"/>
    <col min="5093" max="5093" width="13.7109375" style="289" customWidth="1"/>
    <col min="5094" max="5094" width="42.7109375" style="289" bestFit="1" customWidth="1"/>
    <col min="5095" max="5096" width="8.7109375" style="289" customWidth="1"/>
    <col min="5097" max="5101" width="10.7109375" style="289" customWidth="1"/>
    <col min="5102" max="5102" width="3.7109375" style="289" customWidth="1"/>
    <col min="5103" max="5103" width="9.5703125" style="289" bestFit="1" customWidth="1"/>
    <col min="5104" max="5348" width="9.140625" style="289"/>
    <col min="5349" max="5349" width="13.7109375" style="289" customWidth="1"/>
    <col min="5350" max="5350" width="42.7109375" style="289" bestFit="1" customWidth="1"/>
    <col min="5351" max="5352" width="8.7109375" style="289" customWidth="1"/>
    <col min="5353" max="5357" width="10.7109375" style="289" customWidth="1"/>
    <col min="5358" max="5358" width="3.7109375" style="289" customWidth="1"/>
    <col min="5359" max="5359" width="9.5703125" style="289" bestFit="1" customWidth="1"/>
    <col min="5360" max="5604" width="9.140625" style="289"/>
    <col min="5605" max="5605" width="13.7109375" style="289" customWidth="1"/>
    <col min="5606" max="5606" width="42.7109375" style="289" bestFit="1" customWidth="1"/>
    <col min="5607" max="5608" width="8.7109375" style="289" customWidth="1"/>
    <col min="5609" max="5613" width="10.7109375" style="289" customWidth="1"/>
    <col min="5614" max="5614" width="3.7109375" style="289" customWidth="1"/>
    <col min="5615" max="5615" width="9.5703125" style="289" bestFit="1" customWidth="1"/>
    <col min="5616" max="5860" width="9.140625" style="289"/>
    <col min="5861" max="5861" width="13.7109375" style="289" customWidth="1"/>
    <col min="5862" max="5862" width="42.7109375" style="289" bestFit="1" customWidth="1"/>
    <col min="5863" max="5864" width="8.7109375" style="289" customWidth="1"/>
    <col min="5865" max="5869" width="10.7109375" style="289" customWidth="1"/>
    <col min="5870" max="5870" width="3.7109375" style="289" customWidth="1"/>
    <col min="5871" max="5871" width="9.5703125" style="289" bestFit="1" customWidth="1"/>
    <col min="5872" max="6116" width="9.140625" style="289"/>
    <col min="6117" max="6117" width="13.7109375" style="289" customWidth="1"/>
    <col min="6118" max="6118" width="42.7109375" style="289" bestFit="1" customWidth="1"/>
    <col min="6119" max="6120" width="8.7109375" style="289" customWidth="1"/>
    <col min="6121" max="6125" width="10.7109375" style="289" customWidth="1"/>
    <col min="6126" max="6126" width="3.7109375" style="289" customWidth="1"/>
    <col min="6127" max="6127" width="9.5703125" style="289" bestFit="1" customWidth="1"/>
    <col min="6128" max="6372" width="9.140625" style="289"/>
    <col min="6373" max="6373" width="13.7109375" style="289" customWidth="1"/>
    <col min="6374" max="6374" width="42.7109375" style="289" bestFit="1" customWidth="1"/>
    <col min="6375" max="6376" width="8.7109375" style="289" customWidth="1"/>
    <col min="6377" max="6381" width="10.7109375" style="289" customWidth="1"/>
    <col min="6382" max="6382" width="3.7109375" style="289" customWidth="1"/>
    <col min="6383" max="6383" width="9.5703125" style="289" bestFit="1" customWidth="1"/>
    <col min="6384" max="6628" width="9.140625" style="289"/>
    <col min="6629" max="6629" width="13.7109375" style="289" customWidth="1"/>
    <col min="6630" max="6630" width="42.7109375" style="289" bestFit="1" customWidth="1"/>
    <col min="6631" max="6632" width="8.7109375" style="289" customWidth="1"/>
    <col min="6633" max="6637" width="10.7109375" style="289" customWidth="1"/>
    <col min="6638" max="6638" width="3.7109375" style="289" customWidth="1"/>
    <col min="6639" max="6639" width="9.5703125" style="289" bestFit="1" customWidth="1"/>
    <col min="6640" max="6884" width="9.140625" style="289"/>
    <col min="6885" max="6885" width="13.7109375" style="289" customWidth="1"/>
    <col min="6886" max="6886" width="42.7109375" style="289" bestFit="1" customWidth="1"/>
    <col min="6887" max="6888" width="8.7109375" style="289" customWidth="1"/>
    <col min="6889" max="6893" width="10.7109375" style="289" customWidth="1"/>
    <col min="6894" max="6894" width="3.7109375" style="289" customWidth="1"/>
    <col min="6895" max="6895" width="9.5703125" style="289" bestFit="1" customWidth="1"/>
    <col min="6896" max="7140" width="9.140625" style="289"/>
    <col min="7141" max="7141" width="13.7109375" style="289" customWidth="1"/>
    <col min="7142" max="7142" width="42.7109375" style="289" bestFit="1" customWidth="1"/>
    <col min="7143" max="7144" width="8.7109375" style="289" customWidth="1"/>
    <col min="7145" max="7149" width="10.7109375" style="289" customWidth="1"/>
    <col min="7150" max="7150" width="3.7109375" style="289" customWidth="1"/>
    <col min="7151" max="7151" width="9.5703125" style="289" bestFit="1" customWidth="1"/>
    <col min="7152" max="7396" width="9.140625" style="289"/>
    <col min="7397" max="7397" width="13.7109375" style="289" customWidth="1"/>
    <col min="7398" max="7398" width="42.7109375" style="289" bestFit="1" customWidth="1"/>
    <col min="7399" max="7400" width="8.7109375" style="289" customWidth="1"/>
    <col min="7401" max="7405" width="10.7109375" style="289" customWidth="1"/>
    <col min="7406" max="7406" width="3.7109375" style="289" customWidth="1"/>
    <col min="7407" max="7407" width="9.5703125" style="289" bestFit="1" customWidth="1"/>
    <col min="7408" max="7652" width="9.140625" style="289"/>
    <col min="7653" max="7653" width="13.7109375" style="289" customWidth="1"/>
    <col min="7654" max="7654" width="42.7109375" style="289" bestFit="1" customWidth="1"/>
    <col min="7655" max="7656" width="8.7109375" style="289" customWidth="1"/>
    <col min="7657" max="7661" width="10.7109375" style="289" customWidth="1"/>
    <col min="7662" max="7662" width="3.7109375" style="289" customWidth="1"/>
    <col min="7663" max="7663" width="9.5703125" style="289" bestFit="1" customWidth="1"/>
    <col min="7664" max="7908" width="9.140625" style="289"/>
    <col min="7909" max="7909" width="13.7109375" style="289" customWidth="1"/>
    <col min="7910" max="7910" width="42.7109375" style="289" bestFit="1" customWidth="1"/>
    <col min="7911" max="7912" width="8.7109375" style="289" customWidth="1"/>
    <col min="7913" max="7917" width="10.7109375" style="289" customWidth="1"/>
    <col min="7918" max="7918" width="3.7109375" style="289" customWidth="1"/>
    <col min="7919" max="7919" width="9.5703125" style="289" bestFit="1" customWidth="1"/>
    <col min="7920" max="8164" width="9.140625" style="289"/>
    <col min="8165" max="8165" width="13.7109375" style="289" customWidth="1"/>
    <col min="8166" max="8166" width="42.7109375" style="289" bestFit="1" customWidth="1"/>
    <col min="8167" max="8168" width="8.7109375" style="289" customWidth="1"/>
    <col min="8169" max="8173" width="10.7109375" style="289" customWidth="1"/>
    <col min="8174" max="8174" width="3.7109375" style="289" customWidth="1"/>
    <col min="8175" max="8175" width="9.5703125" style="289" bestFit="1" customWidth="1"/>
    <col min="8176" max="8420" width="9.140625" style="289"/>
    <col min="8421" max="8421" width="13.7109375" style="289" customWidth="1"/>
    <col min="8422" max="8422" width="42.7109375" style="289" bestFit="1" customWidth="1"/>
    <col min="8423" max="8424" width="8.7109375" style="289" customWidth="1"/>
    <col min="8425" max="8429" width="10.7109375" style="289" customWidth="1"/>
    <col min="8430" max="8430" width="3.7109375" style="289" customWidth="1"/>
    <col min="8431" max="8431" width="9.5703125" style="289" bestFit="1" customWidth="1"/>
    <col min="8432" max="8676" width="9.140625" style="289"/>
    <col min="8677" max="8677" width="13.7109375" style="289" customWidth="1"/>
    <col min="8678" max="8678" width="42.7109375" style="289" bestFit="1" customWidth="1"/>
    <col min="8679" max="8680" width="8.7109375" style="289" customWidth="1"/>
    <col min="8681" max="8685" width="10.7109375" style="289" customWidth="1"/>
    <col min="8686" max="8686" width="3.7109375" style="289" customWidth="1"/>
    <col min="8687" max="8687" width="9.5703125" style="289" bestFit="1" customWidth="1"/>
    <col min="8688" max="8932" width="9.140625" style="289"/>
    <col min="8933" max="8933" width="13.7109375" style="289" customWidth="1"/>
    <col min="8934" max="8934" width="42.7109375" style="289" bestFit="1" customWidth="1"/>
    <col min="8935" max="8936" width="8.7109375" style="289" customWidth="1"/>
    <col min="8937" max="8941" width="10.7109375" style="289" customWidth="1"/>
    <col min="8942" max="8942" width="3.7109375" style="289" customWidth="1"/>
    <col min="8943" max="8943" width="9.5703125" style="289" bestFit="1" customWidth="1"/>
    <col min="8944" max="9188" width="9.140625" style="289"/>
    <col min="9189" max="9189" width="13.7109375" style="289" customWidth="1"/>
    <col min="9190" max="9190" width="42.7109375" style="289" bestFit="1" customWidth="1"/>
    <col min="9191" max="9192" width="8.7109375" style="289" customWidth="1"/>
    <col min="9193" max="9197" width="10.7109375" style="289" customWidth="1"/>
    <col min="9198" max="9198" width="3.7109375" style="289" customWidth="1"/>
    <col min="9199" max="9199" width="9.5703125" style="289" bestFit="1" customWidth="1"/>
    <col min="9200" max="9444" width="9.140625" style="289"/>
    <col min="9445" max="9445" width="13.7109375" style="289" customWidth="1"/>
    <col min="9446" max="9446" width="42.7109375" style="289" bestFit="1" customWidth="1"/>
    <col min="9447" max="9448" width="8.7109375" style="289" customWidth="1"/>
    <col min="9449" max="9453" width="10.7109375" style="289" customWidth="1"/>
    <col min="9454" max="9454" width="3.7109375" style="289" customWidth="1"/>
    <col min="9455" max="9455" width="9.5703125" style="289" bestFit="1" customWidth="1"/>
    <col min="9456" max="9700" width="9.140625" style="289"/>
    <col min="9701" max="9701" width="13.7109375" style="289" customWidth="1"/>
    <col min="9702" max="9702" width="42.7109375" style="289" bestFit="1" customWidth="1"/>
    <col min="9703" max="9704" width="8.7109375" style="289" customWidth="1"/>
    <col min="9705" max="9709" width="10.7109375" style="289" customWidth="1"/>
    <col min="9710" max="9710" width="3.7109375" style="289" customWidth="1"/>
    <col min="9711" max="9711" width="9.5703125" style="289" bestFit="1" customWidth="1"/>
    <col min="9712" max="9956" width="9.140625" style="289"/>
    <col min="9957" max="9957" width="13.7109375" style="289" customWidth="1"/>
    <col min="9958" max="9958" width="42.7109375" style="289" bestFit="1" customWidth="1"/>
    <col min="9959" max="9960" width="8.7109375" style="289" customWidth="1"/>
    <col min="9961" max="9965" width="10.7109375" style="289" customWidth="1"/>
    <col min="9966" max="9966" width="3.7109375" style="289" customWidth="1"/>
    <col min="9967" max="9967" width="9.5703125" style="289" bestFit="1" customWidth="1"/>
    <col min="9968" max="10212" width="9.140625" style="289"/>
    <col min="10213" max="10213" width="13.7109375" style="289" customWidth="1"/>
    <col min="10214" max="10214" width="42.7109375" style="289" bestFit="1" customWidth="1"/>
    <col min="10215" max="10216" width="8.7109375" style="289" customWidth="1"/>
    <col min="10217" max="10221" width="10.7109375" style="289" customWidth="1"/>
    <col min="10222" max="10222" width="3.7109375" style="289" customWidth="1"/>
    <col min="10223" max="10223" width="9.5703125" style="289" bestFit="1" customWidth="1"/>
    <col min="10224" max="10468" width="9.140625" style="289"/>
    <col min="10469" max="10469" width="13.7109375" style="289" customWidth="1"/>
    <col min="10470" max="10470" width="42.7109375" style="289" bestFit="1" customWidth="1"/>
    <col min="10471" max="10472" width="8.7109375" style="289" customWidth="1"/>
    <col min="10473" max="10477" width="10.7109375" style="289" customWidth="1"/>
    <col min="10478" max="10478" width="3.7109375" style="289" customWidth="1"/>
    <col min="10479" max="10479" width="9.5703125" style="289" bestFit="1" customWidth="1"/>
    <col min="10480" max="10724" width="9.140625" style="289"/>
    <col min="10725" max="10725" width="13.7109375" style="289" customWidth="1"/>
    <col min="10726" max="10726" width="42.7109375" style="289" bestFit="1" customWidth="1"/>
    <col min="10727" max="10728" width="8.7109375" style="289" customWidth="1"/>
    <col min="10729" max="10733" width="10.7109375" style="289" customWidth="1"/>
    <col min="10734" max="10734" width="3.7109375" style="289" customWidth="1"/>
    <col min="10735" max="10735" width="9.5703125" style="289" bestFit="1" customWidth="1"/>
    <col min="10736" max="10980" width="9.140625" style="289"/>
    <col min="10981" max="10981" width="13.7109375" style="289" customWidth="1"/>
    <col min="10982" max="10982" width="42.7109375" style="289" bestFit="1" customWidth="1"/>
    <col min="10983" max="10984" width="8.7109375" style="289" customWidth="1"/>
    <col min="10985" max="10989" width="10.7109375" style="289" customWidth="1"/>
    <col min="10990" max="10990" width="3.7109375" style="289" customWidth="1"/>
    <col min="10991" max="10991" width="9.5703125" style="289" bestFit="1" customWidth="1"/>
    <col min="10992" max="11236" width="9.140625" style="289"/>
    <col min="11237" max="11237" width="13.7109375" style="289" customWidth="1"/>
    <col min="11238" max="11238" width="42.7109375" style="289" bestFit="1" customWidth="1"/>
    <col min="11239" max="11240" width="8.7109375" style="289" customWidth="1"/>
    <col min="11241" max="11245" width="10.7109375" style="289" customWidth="1"/>
    <col min="11246" max="11246" width="3.7109375" style="289" customWidth="1"/>
    <col min="11247" max="11247" width="9.5703125" style="289" bestFit="1" customWidth="1"/>
    <col min="11248" max="11492" width="9.140625" style="289"/>
    <col min="11493" max="11493" width="13.7109375" style="289" customWidth="1"/>
    <col min="11494" max="11494" width="42.7109375" style="289" bestFit="1" customWidth="1"/>
    <col min="11495" max="11496" width="8.7109375" style="289" customWidth="1"/>
    <col min="11497" max="11501" width="10.7109375" style="289" customWidth="1"/>
    <col min="11502" max="11502" width="3.7109375" style="289" customWidth="1"/>
    <col min="11503" max="11503" width="9.5703125" style="289" bestFit="1" customWidth="1"/>
    <col min="11504" max="11748" width="9.140625" style="289"/>
    <col min="11749" max="11749" width="13.7109375" style="289" customWidth="1"/>
    <col min="11750" max="11750" width="42.7109375" style="289" bestFit="1" customWidth="1"/>
    <col min="11751" max="11752" width="8.7109375" style="289" customWidth="1"/>
    <col min="11753" max="11757" width="10.7109375" style="289" customWidth="1"/>
    <col min="11758" max="11758" width="3.7109375" style="289" customWidth="1"/>
    <col min="11759" max="11759" width="9.5703125" style="289" bestFit="1" customWidth="1"/>
    <col min="11760" max="12004" width="9.140625" style="289"/>
    <col min="12005" max="12005" width="13.7109375" style="289" customWidth="1"/>
    <col min="12006" max="12006" width="42.7109375" style="289" bestFit="1" customWidth="1"/>
    <col min="12007" max="12008" width="8.7109375" style="289" customWidth="1"/>
    <col min="12009" max="12013" width="10.7109375" style="289" customWidth="1"/>
    <col min="12014" max="12014" width="3.7109375" style="289" customWidth="1"/>
    <col min="12015" max="12015" width="9.5703125" style="289" bestFit="1" customWidth="1"/>
    <col min="12016" max="12260" width="9.140625" style="289"/>
    <col min="12261" max="12261" width="13.7109375" style="289" customWidth="1"/>
    <col min="12262" max="12262" width="42.7109375" style="289" bestFit="1" customWidth="1"/>
    <col min="12263" max="12264" width="8.7109375" style="289" customWidth="1"/>
    <col min="12265" max="12269" width="10.7109375" style="289" customWidth="1"/>
    <col min="12270" max="12270" width="3.7109375" style="289" customWidth="1"/>
    <col min="12271" max="12271" width="9.5703125" style="289" bestFit="1" customWidth="1"/>
    <col min="12272" max="12516" width="9.140625" style="289"/>
    <col min="12517" max="12517" width="13.7109375" style="289" customWidth="1"/>
    <col min="12518" max="12518" width="42.7109375" style="289" bestFit="1" customWidth="1"/>
    <col min="12519" max="12520" width="8.7109375" style="289" customWidth="1"/>
    <col min="12521" max="12525" width="10.7109375" style="289" customWidth="1"/>
    <col min="12526" max="12526" width="3.7109375" style="289" customWidth="1"/>
    <col min="12527" max="12527" width="9.5703125" style="289" bestFit="1" customWidth="1"/>
    <col min="12528" max="12772" width="9.140625" style="289"/>
    <col min="12773" max="12773" width="13.7109375" style="289" customWidth="1"/>
    <col min="12774" max="12774" width="42.7109375" style="289" bestFit="1" customWidth="1"/>
    <col min="12775" max="12776" width="8.7109375" style="289" customWidth="1"/>
    <col min="12777" max="12781" width="10.7109375" style="289" customWidth="1"/>
    <col min="12782" max="12782" width="3.7109375" style="289" customWidth="1"/>
    <col min="12783" max="12783" width="9.5703125" style="289" bestFit="1" customWidth="1"/>
    <col min="12784" max="13028" width="9.140625" style="289"/>
    <col min="13029" max="13029" width="13.7109375" style="289" customWidth="1"/>
    <col min="13030" max="13030" width="42.7109375" style="289" bestFit="1" customWidth="1"/>
    <col min="13031" max="13032" width="8.7109375" style="289" customWidth="1"/>
    <col min="13033" max="13037" width="10.7109375" style="289" customWidth="1"/>
    <col min="13038" max="13038" width="3.7109375" style="289" customWidth="1"/>
    <col min="13039" max="13039" width="9.5703125" style="289" bestFit="1" customWidth="1"/>
    <col min="13040" max="13284" width="9.140625" style="289"/>
    <col min="13285" max="13285" width="13.7109375" style="289" customWidth="1"/>
    <col min="13286" max="13286" width="42.7109375" style="289" bestFit="1" customWidth="1"/>
    <col min="13287" max="13288" width="8.7109375" style="289" customWidth="1"/>
    <col min="13289" max="13293" width="10.7109375" style="289" customWidth="1"/>
    <col min="13294" max="13294" width="3.7109375" style="289" customWidth="1"/>
    <col min="13295" max="13295" width="9.5703125" style="289" bestFit="1" customWidth="1"/>
    <col min="13296" max="13540" width="9.140625" style="289"/>
    <col min="13541" max="13541" width="13.7109375" style="289" customWidth="1"/>
    <col min="13542" max="13542" width="42.7109375" style="289" bestFit="1" customWidth="1"/>
    <col min="13543" max="13544" width="8.7109375" style="289" customWidth="1"/>
    <col min="13545" max="13549" width="10.7109375" style="289" customWidth="1"/>
    <col min="13550" max="13550" width="3.7109375" style="289" customWidth="1"/>
    <col min="13551" max="13551" width="9.5703125" style="289" bestFit="1" customWidth="1"/>
    <col min="13552" max="13796" width="9.140625" style="289"/>
    <col min="13797" max="13797" width="13.7109375" style="289" customWidth="1"/>
    <col min="13798" max="13798" width="42.7109375" style="289" bestFit="1" customWidth="1"/>
    <col min="13799" max="13800" width="8.7109375" style="289" customWidth="1"/>
    <col min="13801" max="13805" width="10.7109375" style="289" customWidth="1"/>
    <col min="13806" max="13806" width="3.7109375" style="289" customWidth="1"/>
    <col min="13807" max="13807" width="9.5703125" style="289" bestFit="1" customWidth="1"/>
    <col min="13808" max="14052" width="9.140625" style="289"/>
    <col min="14053" max="14053" width="13.7109375" style="289" customWidth="1"/>
    <col min="14054" max="14054" width="42.7109375" style="289" bestFit="1" customWidth="1"/>
    <col min="14055" max="14056" width="8.7109375" style="289" customWidth="1"/>
    <col min="14057" max="14061" width="10.7109375" style="289" customWidth="1"/>
    <col min="14062" max="14062" width="3.7109375" style="289" customWidth="1"/>
    <col min="14063" max="14063" width="9.5703125" style="289" bestFit="1" customWidth="1"/>
    <col min="14064" max="14308" width="9.140625" style="289"/>
    <col min="14309" max="14309" width="13.7109375" style="289" customWidth="1"/>
    <col min="14310" max="14310" width="42.7109375" style="289" bestFit="1" customWidth="1"/>
    <col min="14311" max="14312" width="8.7109375" style="289" customWidth="1"/>
    <col min="14313" max="14317" width="10.7109375" style="289" customWidth="1"/>
    <col min="14318" max="14318" width="3.7109375" style="289" customWidth="1"/>
    <col min="14319" max="14319" width="9.5703125" style="289" bestFit="1" customWidth="1"/>
    <col min="14320" max="14564" width="9.140625" style="289"/>
    <col min="14565" max="14565" width="13.7109375" style="289" customWidth="1"/>
    <col min="14566" max="14566" width="42.7109375" style="289" bestFit="1" customWidth="1"/>
    <col min="14567" max="14568" width="8.7109375" style="289" customWidth="1"/>
    <col min="14569" max="14573" width="10.7109375" style="289" customWidth="1"/>
    <col min="14574" max="14574" width="3.7109375" style="289" customWidth="1"/>
    <col min="14575" max="14575" width="9.5703125" style="289" bestFit="1" customWidth="1"/>
    <col min="14576" max="14820" width="9.140625" style="289"/>
    <col min="14821" max="14821" width="13.7109375" style="289" customWidth="1"/>
    <col min="14822" max="14822" width="42.7109375" style="289" bestFit="1" customWidth="1"/>
    <col min="14823" max="14824" width="8.7109375" style="289" customWidth="1"/>
    <col min="14825" max="14829" width="10.7109375" style="289" customWidth="1"/>
    <col min="14830" max="14830" width="3.7109375" style="289" customWidth="1"/>
    <col min="14831" max="14831" width="9.5703125" style="289" bestFit="1" customWidth="1"/>
    <col min="14832" max="15076" width="9.140625" style="289"/>
    <col min="15077" max="15077" width="13.7109375" style="289" customWidth="1"/>
    <col min="15078" max="15078" width="42.7109375" style="289" bestFit="1" customWidth="1"/>
    <col min="15079" max="15080" width="8.7109375" style="289" customWidth="1"/>
    <col min="15081" max="15085" width="10.7109375" style="289" customWidth="1"/>
    <col min="15086" max="15086" width="3.7109375" style="289" customWidth="1"/>
    <col min="15087" max="15087" width="9.5703125" style="289" bestFit="1" customWidth="1"/>
    <col min="15088" max="15332" width="9.140625" style="289"/>
    <col min="15333" max="15333" width="13.7109375" style="289" customWidth="1"/>
    <col min="15334" max="15334" width="42.7109375" style="289" bestFit="1" customWidth="1"/>
    <col min="15335" max="15336" width="8.7109375" style="289" customWidth="1"/>
    <col min="15337" max="15341" width="10.7109375" style="289" customWidth="1"/>
    <col min="15342" max="15342" width="3.7109375" style="289" customWidth="1"/>
    <col min="15343" max="15343" width="9.5703125" style="289" bestFit="1" customWidth="1"/>
    <col min="15344" max="15588" width="9.140625" style="289"/>
    <col min="15589" max="15589" width="13.7109375" style="289" customWidth="1"/>
    <col min="15590" max="15590" width="42.7109375" style="289" bestFit="1" customWidth="1"/>
    <col min="15591" max="15592" width="8.7109375" style="289" customWidth="1"/>
    <col min="15593" max="15597" width="10.7109375" style="289" customWidth="1"/>
    <col min="15598" max="15598" width="3.7109375" style="289" customWidth="1"/>
    <col min="15599" max="15599" width="9.5703125" style="289" bestFit="1" customWidth="1"/>
    <col min="15600" max="15844" width="9.140625" style="289"/>
    <col min="15845" max="15845" width="13.7109375" style="289" customWidth="1"/>
    <col min="15846" max="15846" width="42.7109375" style="289" bestFit="1" customWidth="1"/>
    <col min="15847" max="15848" width="8.7109375" style="289" customWidth="1"/>
    <col min="15849" max="15853" width="10.7109375" style="289" customWidth="1"/>
    <col min="15854" max="15854" width="3.7109375" style="289" customWidth="1"/>
    <col min="15855" max="15855" width="9.5703125" style="289" bestFit="1" customWidth="1"/>
    <col min="15856" max="16100" width="9.140625" style="289"/>
    <col min="16101" max="16101" width="13.7109375" style="289" customWidth="1"/>
    <col min="16102" max="16102" width="42.7109375" style="289" bestFit="1" customWidth="1"/>
    <col min="16103" max="16104" width="8.7109375" style="289" customWidth="1"/>
    <col min="16105" max="16109" width="10.7109375" style="289" customWidth="1"/>
    <col min="16110" max="16110" width="3.7109375" style="289" customWidth="1"/>
    <col min="16111" max="16111" width="9.5703125" style="289" bestFit="1" customWidth="1"/>
    <col min="16112" max="16384" width="9.140625" style="289"/>
  </cols>
  <sheetData>
    <row r="1" spans="2:12" ht="15.75" thickBot="1" x14ac:dyDescent="0.3">
      <c r="C1" s="3"/>
      <c r="D1" s="4"/>
    </row>
    <row r="2" spans="2:12" x14ac:dyDescent="0.25">
      <c r="B2" s="364" t="s">
        <v>232</v>
      </c>
      <c r="C2" s="366" t="s">
        <v>320</v>
      </c>
      <c r="D2" s="367"/>
      <c r="E2" s="367"/>
      <c r="F2" s="368"/>
    </row>
    <row r="3" spans="2:12" ht="15.75" customHeight="1" thickBot="1" x14ac:dyDescent="0.3">
      <c r="B3" s="365"/>
      <c r="C3" s="369"/>
      <c r="D3" s="370"/>
      <c r="E3" s="370"/>
      <c r="F3" s="371"/>
      <c r="L3" s="101"/>
    </row>
    <row r="4" spans="2:12" x14ac:dyDescent="0.25">
      <c r="C4" s="369"/>
      <c r="D4" s="370"/>
      <c r="E4" s="370"/>
      <c r="F4" s="371"/>
    </row>
    <row r="5" spans="2:12" x14ac:dyDescent="0.25">
      <c r="C5" s="369"/>
      <c r="D5" s="370"/>
      <c r="E5" s="370"/>
      <c r="F5" s="371"/>
    </row>
    <row r="6" spans="2:12" x14ac:dyDescent="0.25">
      <c r="C6" s="369"/>
      <c r="D6" s="370"/>
      <c r="E6" s="370"/>
      <c r="F6" s="371"/>
    </row>
    <row r="7" spans="2:12" x14ac:dyDescent="0.25">
      <c r="C7" s="369"/>
      <c r="D7" s="370"/>
      <c r="E7" s="370"/>
      <c r="F7" s="371"/>
    </row>
    <row r="8" spans="2:12" x14ac:dyDescent="0.25">
      <c r="C8" s="369"/>
      <c r="D8" s="370"/>
      <c r="E8" s="370"/>
      <c r="F8" s="371"/>
    </row>
    <row r="9" spans="2:12" x14ac:dyDescent="0.25">
      <c r="C9" s="369"/>
      <c r="D9" s="370"/>
      <c r="E9" s="370"/>
      <c r="F9" s="371"/>
    </row>
    <row r="10" spans="2:12" x14ac:dyDescent="0.25">
      <c r="C10" s="369"/>
      <c r="D10" s="370"/>
      <c r="E10" s="370"/>
      <c r="F10" s="371"/>
    </row>
    <row r="11" spans="2:12" x14ac:dyDescent="0.25">
      <c r="C11" s="369"/>
      <c r="D11" s="370"/>
      <c r="E11" s="370"/>
      <c r="F11" s="371"/>
    </row>
    <row r="12" spans="2:12" x14ac:dyDescent="0.25">
      <c r="C12" s="369"/>
      <c r="D12" s="370"/>
      <c r="E12" s="370"/>
      <c r="F12" s="371"/>
    </row>
    <row r="13" spans="2:12" ht="44.25" customHeight="1" x14ac:dyDescent="0.25">
      <c r="C13" s="372"/>
      <c r="D13" s="373"/>
      <c r="E13" s="373"/>
      <c r="F13" s="374"/>
    </row>
    <row r="14" spans="2:12" ht="15.75" thickBot="1" x14ac:dyDescent="0.3"/>
    <row r="15" spans="2:12" s="8" customFormat="1" ht="13.5" thickBot="1" x14ac:dyDescent="0.25">
      <c r="B15" s="7"/>
      <c r="C15" s="8" t="s">
        <v>0</v>
      </c>
      <c r="D15" s="9"/>
      <c r="E15" s="10"/>
      <c r="F15" s="10"/>
      <c r="G15" s="10"/>
      <c r="H15" s="11" t="s">
        <v>1</v>
      </c>
      <c r="I15" s="12">
        <v>1</v>
      </c>
      <c r="J15" s="10"/>
    </row>
    <row r="16" spans="2:12" ht="15.75" thickBot="1" x14ac:dyDescent="0.3">
      <c r="C16" s="8"/>
      <c r="H16" s="11"/>
      <c r="I16" s="12"/>
    </row>
    <row r="17" spans="2:12" ht="15.75" thickBot="1" x14ac:dyDescent="0.3">
      <c r="C17" s="8"/>
      <c r="H17" s="11"/>
      <c r="I17" s="12"/>
    </row>
    <row r="18" spans="2:12" ht="15.75" thickBot="1" x14ac:dyDescent="0.3"/>
    <row r="19" spans="2:12" s="18" customFormat="1" ht="12.75" x14ac:dyDescent="0.2">
      <c r="B19" s="13" t="s">
        <v>2</v>
      </c>
      <c r="C19" s="14" t="s">
        <v>3</v>
      </c>
      <c r="D19" s="14" t="s">
        <v>4</v>
      </c>
      <c r="E19" s="15" t="s">
        <v>5</v>
      </c>
      <c r="F19" s="16" t="s">
        <v>6</v>
      </c>
      <c r="G19" s="16" t="s">
        <v>6</v>
      </c>
      <c r="H19" s="17" t="s">
        <v>6</v>
      </c>
      <c r="I19" s="15" t="s">
        <v>7</v>
      </c>
      <c r="J19" s="15" t="s">
        <v>8</v>
      </c>
    </row>
    <row r="20" spans="2:12" s="18" customFormat="1" ht="33" thickBot="1" x14ac:dyDescent="0.25">
      <c r="B20" s="19" t="s">
        <v>9</v>
      </c>
      <c r="C20" s="20"/>
      <c r="D20" s="20"/>
      <c r="E20" s="21"/>
      <c r="F20" s="22" t="s">
        <v>10</v>
      </c>
      <c r="G20" s="22" t="s">
        <v>11</v>
      </c>
      <c r="H20" s="23" t="s">
        <v>12</v>
      </c>
      <c r="I20" s="21"/>
      <c r="J20" s="21"/>
    </row>
    <row r="21" spans="2:12" s="18" customFormat="1" ht="13.5" thickBot="1" x14ac:dyDescent="0.25">
      <c r="B21" s="24"/>
      <c r="C21" s="25" t="s">
        <v>13</v>
      </c>
      <c r="D21" s="26"/>
      <c r="E21" s="27"/>
      <c r="F21" s="28"/>
      <c r="G21" s="28"/>
      <c r="H21" s="27"/>
      <c r="I21" s="27"/>
      <c r="J21" s="29"/>
    </row>
    <row r="22" spans="2:12" s="119" customFormat="1" x14ac:dyDescent="0.25">
      <c r="B22" s="30"/>
      <c r="C22" s="114"/>
      <c r="D22" s="115"/>
      <c r="E22" s="116"/>
      <c r="F22" s="31"/>
      <c r="G22" s="31"/>
      <c r="H22" s="116"/>
      <c r="I22" s="32"/>
      <c r="J22" s="33"/>
    </row>
    <row r="23" spans="2:12" s="126" customFormat="1" x14ac:dyDescent="0.25">
      <c r="B23" s="34"/>
      <c r="C23" s="121"/>
      <c r="D23" s="35"/>
      <c r="E23" s="123"/>
      <c r="F23" s="36"/>
      <c r="G23" s="36"/>
      <c r="H23" s="123"/>
      <c r="I23" s="37"/>
      <c r="J23" s="38"/>
      <c r="L23" s="39"/>
    </row>
    <row r="24" spans="2:12" x14ac:dyDescent="0.25">
      <c r="B24" s="34"/>
      <c r="C24" s="128"/>
      <c r="D24" s="41"/>
      <c r="E24" s="130"/>
      <c r="F24" s="42"/>
      <c r="G24" s="42"/>
      <c r="H24" s="130"/>
      <c r="I24" s="43"/>
      <c r="J24" s="44"/>
      <c r="L24" s="45"/>
    </row>
    <row r="25" spans="2:12" x14ac:dyDescent="0.25">
      <c r="B25" s="34"/>
      <c r="C25" s="46"/>
      <c r="D25" s="41"/>
      <c r="E25" s="47"/>
      <c r="F25" s="48"/>
      <c r="G25" s="48"/>
      <c r="H25" s="47"/>
      <c r="I25" s="43"/>
      <c r="J25" s="44"/>
      <c r="L25" s="45"/>
    </row>
    <row r="26" spans="2:12" ht="15.75" thickBot="1" x14ac:dyDescent="0.3">
      <c r="B26" s="49"/>
      <c r="C26" s="50"/>
      <c r="D26" s="51"/>
      <c r="E26" s="52"/>
      <c r="F26" s="53"/>
      <c r="G26" s="53"/>
      <c r="H26" s="52"/>
      <c r="I26" s="52"/>
      <c r="J26" s="54"/>
    </row>
    <row r="27" spans="2:12" ht="15.75" thickBot="1" x14ac:dyDescent="0.3">
      <c r="B27" s="55"/>
      <c r="C27" s="56" t="s">
        <v>14</v>
      </c>
      <c r="D27" s="57"/>
      <c r="E27" s="58"/>
      <c r="F27" s="59"/>
      <c r="G27" s="59"/>
      <c r="H27" s="58"/>
      <c r="I27" s="60" t="s">
        <v>15</v>
      </c>
      <c r="J27" s="12">
        <f>SUM(J22:J26)</f>
        <v>0</v>
      </c>
    </row>
    <row r="28" spans="2:12" ht="15.75" thickBot="1" x14ac:dyDescent="0.3">
      <c r="B28" s="55"/>
      <c r="C28" s="50"/>
      <c r="D28" s="61"/>
      <c r="E28" s="62"/>
      <c r="F28" s="63"/>
      <c r="G28" s="63"/>
      <c r="H28" s="62"/>
      <c r="I28" s="62"/>
      <c r="J28" s="64"/>
    </row>
    <row r="29" spans="2:12" ht="15.75" thickBot="1" x14ac:dyDescent="0.3">
      <c r="B29" s="65"/>
      <c r="C29" s="25" t="s">
        <v>16</v>
      </c>
      <c r="D29" s="61"/>
      <c r="E29" s="62"/>
      <c r="F29" s="63"/>
      <c r="G29" s="63"/>
      <c r="H29" s="62"/>
      <c r="I29" s="62"/>
      <c r="J29" s="64"/>
    </row>
    <row r="30" spans="2:12" s="297" customFormat="1" x14ac:dyDescent="0.25">
      <c r="B30" s="66"/>
      <c r="C30" s="67"/>
      <c r="D30" s="68"/>
      <c r="E30" s="69"/>
      <c r="F30" s="70"/>
      <c r="G30" s="70"/>
      <c r="H30" s="69"/>
      <c r="I30" s="69"/>
      <c r="J30" s="71"/>
    </row>
    <row r="31" spans="2:12" s="297" customFormat="1" x14ac:dyDescent="0.25">
      <c r="B31" s="73"/>
      <c r="C31" s="74"/>
      <c r="D31" s="75"/>
      <c r="E31" s="76"/>
      <c r="F31" s="77"/>
      <c r="G31" s="77"/>
      <c r="H31" s="76"/>
      <c r="I31" s="37"/>
      <c r="J31" s="38"/>
    </row>
    <row r="32" spans="2:12" s="297" customFormat="1" x14ac:dyDescent="0.25">
      <c r="B32" s="73"/>
      <c r="C32" s="74"/>
      <c r="D32" s="75"/>
      <c r="E32" s="76"/>
      <c r="F32" s="77"/>
      <c r="G32" s="77"/>
      <c r="H32" s="76"/>
      <c r="I32" s="37"/>
      <c r="J32" s="38"/>
    </row>
    <row r="33" spans="2:12" s="297" customFormat="1" x14ac:dyDescent="0.25">
      <c r="B33" s="73"/>
      <c r="C33" s="74"/>
      <c r="D33" s="75"/>
      <c r="E33" s="76"/>
      <c r="F33" s="77"/>
      <c r="G33" s="77"/>
      <c r="H33" s="76"/>
      <c r="I33" s="76"/>
      <c r="J33" s="38"/>
    </row>
    <row r="34" spans="2:12" s="297" customFormat="1" x14ac:dyDescent="0.25">
      <c r="B34" s="73"/>
      <c r="C34" s="74"/>
      <c r="D34" s="75"/>
      <c r="E34" s="76"/>
      <c r="F34" s="77"/>
      <c r="G34" s="77"/>
      <c r="H34" s="76"/>
      <c r="I34" s="37"/>
      <c r="J34" s="38"/>
    </row>
    <row r="35" spans="2:12" s="297" customFormat="1" x14ac:dyDescent="0.25">
      <c r="B35" s="73"/>
      <c r="C35" s="74"/>
      <c r="D35" s="75"/>
      <c r="E35" s="76"/>
      <c r="F35" s="77"/>
      <c r="G35" s="77"/>
      <c r="H35" s="76"/>
      <c r="I35" s="37"/>
      <c r="J35" s="38"/>
    </row>
    <row r="36" spans="2:12" x14ac:dyDescent="0.25">
      <c r="B36" s="34"/>
      <c r="C36" s="46"/>
      <c r="D36" s="78"/>
      <c r="E36" s="47"/>
      <c r="F36" s="48"/>
      <c r="G36" s="48"/>
      <c r="H36" s="47"/>
      <c r="I36" s="47"/>
      <c r="J36" s="44"/>
    </row>
    <row r="37" spans="2:12" ht="15.75" thickBot="1" x14ac:dyDescent="0.3">
      <c r="B37" s="49"/>
      <c r="C37" s="50"/>
      <c r="D37" s="79"/>
      <c r="E37" s="80"/>
      <c r="F37" s="81"/>
      <c r="G37" s="81"/>
      <c r="H37" s="80"/>
      <c r="I37" s="43"/>
      <c r="J37" s="82"/>
      <c r="L37" s="45"/>
    </row>
    <row r="38" spans="2:12" ht="15.75" thickBot="1" x14ac:dyDescent="0.3">
      <c r="B38" s="55"/>
      <c r="C38" s="56" t="s">
        <v>17</v>
      </c>
      <c r="D38" s="57"/>
      <c r="E38" s="58"/>
      <c r="F38" s="59"/>
      <c r="G38" s="59"/>
      <c r="H38" s="58"/>
      <c r="I38" s="60" t="s">
        <v>15</v>
      </c>
      <c r="J38" s="12">
        <f>SUM(J30:J37)</f>
        <v>0</v>
      </c>
    </row>
    <row r="39" spans="2:12" ht="15.75" thickBot="1" x14ac:dyDescent="0.3">
      <c r="B39" s="55"/>
      <c r="C39" s="50"/>
      <c r="D39" s="61"/>
      <c r="E39" s="62"/>
      <c r="F39" s="63"/>
      <c r="G39" s="63"/>
      <c r="H39" s="62"/>
      <c r="I39" s="62"/>
      <c r="J39" s="64"/>
    </row>
    <row r="40" spans="2:12" ht="15.75" thickBot="1" x14ac:dyDescent="0.3">
      <c r="B40" s="65"/>
      <c r="C40" s="25" t="s">
        <v>18</v>
      </c>
      <c r="D40" s="61"/>
      <c r="E40" s="62"/>
      <c r="F40" s="63"/>
      <c r="G40" s="63"/>
      <c r="H40" s="62"/>
      <c r="I40" s="62"/>
      <c r="J40" s="64"/>
    </row>
    <row r="41" spans="2:12" ht="178.5" x14ac:dyDescent="0.25">
      <c r="B41" s="224" t="str">
        <f>'ANAS 2015'!B3</f>
        <v>SIC.04.02.001.3.a</v>
      </c>
      <c r="C41" s="232" t="str">
        <f>'ANAS 2015'!C3</f>
        <v xml:space="preserve">SEGNALE TRIANGOLARE O OTTAGONALE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LATO/DIAMETRO CM 120
-PER IL PRIMO MESE O FRAZIONE </v>
      </c>
      <c r="D41" s="234" t="str">
        <f>'ANAS 2015'!D3</f>
        <v xml:space="preserve">cad </v>
      </c>
      <c r="E41" s="235">
        <v>5</v>
      </c>
      <c r="F41" s="236">
        <f>'ANAS 2015'!E3</f>
        <v>42.68</v>
      </c>
      <c r="G41" s="236">
        <v>9.0500000000000007</v>
      </c>
      <c r="H41" s="235">
        <f>F41-G41+G41/4</f>
        <v>35.892499999999998</v>
      </c>
      <c r="I41" s="237">
        <f t="shared" ref="I41:I53" si="0">E41/$I$15</f>
        <v>5</v>
      </c>
      <c r="J41" s="238">
        <f t="shared" ref="J41:J53" si="1">I41*H41</f>
        <v>179.46249999999998</v>
      </c>
      <c r="L41" s="45"/>
    </row>
    <row r="42" spans="2:12" ht="216.75" customHeight="1" x14ac:dyDescent="0.25">
      <c r="B42" s="224" t="str">
        <f>'ANAS 2015'!B9</f>
        <v xml:space="preserve">SIC.04.02.010.2.a </v>
      </c>
      <c r="C42" s="232" t="str">
        <f>'ANAS 2015'!C9</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0,26 A 0,90 MQ DI SUPERFICIE 
-PER IL PRIMO MESE O FRAZIONE </v>
      </c>
      <c r="D42" s="239" t="str">
        <f>'ANAS 2015'!D10</f>
        <v>mq</v>
      </c>
      <c r="E42" s="240">
        <f>0.42*4</f>
        <v>1.68</v>
      </c>
      <c r="F42" s="241">
        <f>'ANAS 2015'!E9</f>
        <v>71.98</v>
      </c>
      <c r="G42" s="241">
        <f>'ANAS 2015'!E10</f>
        <v>15.26</v>
      </c>
      <c r="H42" s="240">
        <f>F42-G42+G42/4</f>
        <v>60.535000000000004</v>
      </c>
      <c r="I42" s="242">
        <f t="shared" si="0"/>
        <v>1.68</v>
      </c>
      <c r="J42" s="243">
        <f t="shared" si="1"/>
        <v>101.69880000000001</v>
      </c>
      <c r="L42" s="45"/>
    </row>
    <row r="43" spans="2:12" ht="153" x14ac:dyDescent="0.25">
      <c r="B43" s="225" t="str">
        <f>'ANAS 2015'!B20</f>
        <v xml:space="preserve">SIC.04.04.001 </v>
      </c>
      <c r="C43" s="232" t="str">
        <f>'ANAS 2015'!C20</f>
        <v xml:space="preserve">LAMPEGGIANTE DA CANTIERE A LED 
di colore giallo o rosso, con alimentazione a batterie, emissione luminosa a 360°, fornito e posto in opera.
Sono compresi:
  -l'uso per la durata della fase che prevede il lampeggiante al fine di assicurare un ordinata gestione del cantiere garantendo meglio la sicurezza dei lavoratori;
 - la manutenzione per tutto il periodo della fase di lavoro al fine di garantirne la funzionalità e l'efficienza;
 - l'allontanamento a fine fase di lavoro.
È inoltre compreso quanto altro occorre per l'utilizzo temporaneo del lampeggiante.
Misurate per ogni giorno di uso, per la durata della fase di lavoro, al fine di garantire la sicurezza dei lavoratori </v>
      </c>
      <c r="D43" s="244" t="str">
        <f>'ANAS 2015'!D20</f>
        <v xml:space="preserve">cad </v>
      </c>
      <c r="E43" s="285">
        <f>E41+15+E44+E52</f>
        <v>66</v>
      </c>
      <c r="F43" s="246" t="s">
        <v>20</v>
      </c>
      <c r="G43" s="246" t="s">
        <v>20</v>
      </c>
      <c r="H43" s="245">
        <f>'ANAS 2015'!E20</f>
        <v>0.85</v>
      </c>
      <c r="I43" s="242">
        <f t="shared" si="0"/>
        <v>66</v>
      </c>
      <c r="J43" s="243">
        <f t="shared" si="1"/>
        <v>56.1</v>
      </c>
      <c r="L43" s="45"/>
    </row>
    <row r="44" spans="2:12" ht="178.5" x14ac:dyDescent="0.25">
      <c r="B44" s="224" t="str">
        <f>'ANAS 2015'!B5</f>
        <v xml:space="preserve">SIC.04.02.005.3.a </v>
      </c>
      <c r="C44" s="232" t="str">
        <f>'ANAS 2015'!C5</f>
        <v xml:space="preserve">SEGNALE CIRCOLARE O ROMBOIDALE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DIAMETRO/LATO CM 90 
-PER IL PRIMO MESE O FRAZIONE </v>
      </c>
      <c r="D44" s="239" t="str">
        <f>'ANAS 2015'!D5</f>
        <v xml:space="preserve">cad </v>
      </c>
      <c r="E44" s="240">
        <f>27+18</f>
        <v>45</v>
      </c>
      <c r="F44" s="241">
        <f>'ANAS 2015'!E5</f>
        <v>43.06</v>
      </c>
      <c r="G44" s="241">
        <f>'ANAS 2015'!E6</f>
        <v>9.1300000000000008</v>
      </c>
      <c r="H44" s="240">
        <f>F44-G44+G44/4</f>
        <v>36.212499999999999</v>
      </c>
      <c r="I44" s="242">
        <f t="shared" si="0"/>
        <v>45</v>
      </c>
      <c r="J44" s="243">
        <f t="shared" si="1"/>
        <v>1629.5625</v>
      </c>
      <c r="L44" s="45"/>
    </row>
    <row r="45" spans="2:12" ht="216.75" customHeight="1" x14ac:dyDescent="0.25">
      <c r="B45" s="224" t="str">
        <f>'ANAS 2015'!B11</f>
        <v xml:space="preserve">SIC.04.02.010.3.a </v>
      </c>
      <c r="C45" s="232" t="str">
        <f>'ANAS 2015'!C11</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0,91 A 3,00 MQ DI SUPERFICIE 
-PER IL PRIMO MESE O FRAZIONE </v>
      </c>
      <c r="D45" s="239" t="str">
        <f>'ANAS 2015'!D11</f>
        <v>mq</v>
      </c>
      <c r="E45" s="240">
        <f>1.215*15</f>
        <v>18.225000000000001</v>
      </c>
      <c r="F45" s="241">
        <f>'ANAS 2015'!E11</f>
        <v>73.5</v>
      </c>
      <c r="G45" s="241">
        <f>'ANAS 2015'!E12</f>
        <v>15.59</v>
      </c>
      <c r="H45" s="240">
        <f>F45-G45+G45/4</f>
        <v>61.807499999999997</v>
      </c>
      <c r="I45" s="242">
        <f t="shared" si="0"/>
        <v>18.225000000000001</v>
      </c>
      <c r="J45" s="243">
        <f t="shared" si="1"/>
        <v>1126.4416874999999</v>
      </c>
      <c r="L45" s="45"/>
    </row>
    <row r="46" spans="2:12" ht="204" x14ac:dyDescent="0.25">
      <c r="B46" s="224" t="str">
        <f>'ANAS 2015'!B9</f>
        <v xml:space="preserve">SIC.04.02.010.2.a </v>
      </c>
      <c r="C46" s="232" t="str">
        <f>'ANAS 2015'!C9</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0,26 A 0,90 MQ DI SUPERFICIE 
-PER IL PRIMO MESE O FRAZIONE </v>
      </c>
      <c r="D46" s="239" t="str">
        <f>'ANAS 2015'!D9</f>
        <v>mq</v>
      </c>
      <c r="E46" s="240">
        <f>0.315*13</f>
        <v>4.0949999999999998</v>
      </c>
      <c r="F46" s="241">
        <f>'ANAS 2015'!E9</f>
        <v>71.98</v>
      </c>
      <c r="G46" s="241">
        <f>'ANAS 2015'!E10</f>
        <v>15.26</v>
      </c>
      <c r="H46" s="240">
        <f>F46-G46+G46/4</f>
        <v>60.535000000000004</v>
      </c>
      <c r="I46" s="242">
        <f t="shared" si="0"/>
        <v>4.0949999999999998</v>
      </c>
      <c r="J46" s="243">
        <f t="shared" si="1"/>
        <v>247.89082500000001</v>
      </c>
      <c r="L46" s="45"/>
    </row>
    <row r="47" spans="2:12" ht="204" x14ac:dyDescent="0.25">
      <c r="B47" s="224" t="str">
        <f>'ANAS 2015'!B10</f>
        <v xml:space="preserve">SIC.04.02.010.2.b </v>
      </c>
      <c r="C47" s="232" t="str">
        <f>'ANAS 2015'!C10</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0,26 A 0,90 MQ DI SUPERFICIE 
-PER OGNI MESE IN PIÙ O FRAZIONE </v>
      </c>
      <c r="D47" s="239" t="str">
        <f>'ANAS 2015'!D10</f>
        <v>mq</v>
      </c>
      <c r="E47" s="240">
        <f>0.81*8</f>
        <v>6.48</v>
      </c>
      <c r="F47" s="241">
        <f>'ANAS 2015'!E10</f>
        <v>15.26</v>
      </c>
      <c r="G47" s="241">
        <f>'ANAS 2015'!E11</f>
        <v>73.5</v>
      </c>
      <c r="H47" s="240">
        <f>F47-G47+G47/4</f>
        <v>-39.865000000000002</v>
      </c>
      <c r="I47" s="242">
        <f t="shared" si="0"/>
        <v>6.48</v>
      </c>
      <c r="J47" s="243">
        <f t="shared" si="1"/>
        <v>-258.32520000000005</v>
      </c>
      <c r="L47" s="45"/>
    </row>
    <row r="48" spans="2:12" ht="165.75" x14ac:dyDescent="0.25">
      <c r="B48" s="224" t="str">
        <f>'ANAS 2015'!B18</f>
        <v xml:space="preserve">SIC.04.03.005 </v>
      </c>
      <c r="C48" s="232" t="str">
        <f>'ANAS 2015'!C18</f>
        <v xml:space="preserve">DELINEATORE 
flessibile in gomma bifacciale, con 6 inserti di rifrangenza di classe II (in osservanza del Regolamento di attuazione del Codice della strada, fig. II 392), utilizzati per delineare zone di lavoro di lunga durata, deviazioni, incanalamenti e separazioni dei sensi di marcia.
Sono compresi:
 - allestimento in opera e successiva rimozione di ogni delineatore con utilizzo di idoneo collante;
 - il riposizionamenti a seguito di spostamenti provocati da mezzi in marcia;
 - la sostituzione in caso di eventuali perdite e/o danneggiamenti;
 - la manutenzione per tutto il periodo di durata della fase di riferimento;
 - l'accatastamento e l'allontanamento a fine fase di lavoro.
Misurato cadauno per giorno, posto in opera per la durata della fase di lavoro, al fine di garantire la sicurezza dei lavoratori </v>
      </c>
      <c r="D48" s="239" t="str">
        <f>'ANAS 2015'!D18</f>
        <v xml:space="preserve">cad </v>
      </c>
      <c r="E48" s="281">
        <f>CEILING((108+36+60+120+96+60+36+108+36+120+120+36+40*3+(36+48+120)+2000+(120+36+36+108)+40*3+36)/12,1)</f>
        <v>310</v>
      </c>
      <c r="F48" s="290" t="s">
        <v>20</v>
      </c>
      <c r="G48" s="246" t="s">
        <v>20</v>
      </c>
      <c r="H48" s="240">
        <f>'ANAS 2015'!E18</f>
        <v>0.4</v>
      </c>
      <c r="I48" s="242">
        <f t="shared" si="0"/>
        <v>310</v>
      </c>
      <c r="J48" s="243">
        <f t="shared" si="1"/>
        <v>124</v>
      </c>
      <c r="L48" s="45"/>
    </row>
    <row r="49" spans="2:12" ht="153" x14ac:dyDescent="0.25">
      <c r="B49" s="225" t="str">
        <f>'ANAS 2015'!B19</f>
        <v xml:space="preserve">SIC.04.03.015 </v>
      </c>
      <c r="C49" s="232" t="str">
        <f>'ANAS 2015'!C19</f>
        <v>SACCHETTI DI ZAVORRA 
per cartelli stradali, forniti e posti in opera.
Sono compresi:
 - l'uso per la durata della fase che prevede il sacchetto di zavorra al fine di assicurare un ordinata gestione del cantiere garantendo meglio la sicurezza dei lavoratori;
 - la manutenzione per tutto il periodo della fase di lavoro al fine di garantirne la funzionalità e l'efficienza;
 - l'accatastamento e l'allontanamento a fine fase di lavoro.
Dimensioni standard: cm 60 x 40, capienza Kg. 25,00.
È inoltre compreso quanto altro occorre per l'utilizzo temporaneo dei sacchetti.
Misurati per ogni giorno di uso, per la durata della fase di lavoro al fine di garantire la sicurezza dei lavoratori.</v>
      </c>
      <c r="D49" s="239" t="str">
        <f>'ANAS 2015'!D19</f>
        <v xml:space="preserve">cad </v>
      </c>
      <c r="E49" s="281">
        <f>1*E41+2*15+1*E44+2*E52+8</f>
        <v>90</v>
      </c>
      <c r="F49" s="290" t="s">
        <v>20</v>
      </c>
      <c r="G49" s="246" t="s">
        <v>20</v>
      </c>
      <c r="H49" s="240">
        <f>'ANAS 2015'!E19</f>
        <v>0.25</v>
      </c>
      <c r="I49" s="242">
        <f t="shared" si="0"/>
        <v>90</v>
      </c>
      <c r="J49" s="243">
        <f t="shared" si="1"/>
        <v>22.5</v>
      </c>
      <c r="L49" s="45"/>
    </row>
    <row r="50" spans="2:12" ht="25.5" x14ac:dyDescent="0.25">
      <c r="B50" s="224" t="str">
        <f>'ANALISI DI MERCATO'!B5</f>
        <v>BSIC-AM003</v>
      </c>
      <c r="C50" s="232" t="str">
        <f>'ANALISI DI MERCATO'!C5</f>
        <v>Pannello 90x90 fondo nero - 8 fari a led diam. 200 certificato, compreso di Cavalletto verticale e batterie (durata 8 ore). Compenso giornaliero.</v>
      </c>
      <c r="D50" s="239" t="str">
        <f>'ANALISI DI MERCATO'!D5</f>
        <v>giorno</v>
      </c>
      <c r="E50" s="281">
        <v>7</v>
      </c>
      <c r="F50" s="246" t="s">
        <v>20</v>
      </c>
      <c r="G50" s="246" t="s">
        <v>20</v>
      </c>
      <c r="H50" s="240">
        <f>'ANALISI DI MERCATO'!H5</f>
        <v>37.774421333333336</v>
      </c>
      <c r="I50" s="242">
        <f t="shared" si="0"/>
        <v>7</v>
      </c>
      <c r="J50" s="243">
        <f t="shared" si="1"/>
        <v>264.42094933333334</v>
      </c>
      <c r="L50" s="45"/>
    </row>
    <row r="51" spans="2:12" ht="84.75" customHeight="1" x14ac:dyDescent="0.25">
      <c r="B51" s="224" t="str">
        <f>'ANALISI DI MERCATO'!B3</f>
        <v>BSIC-AM001</v>
      </c>
      <c r="C51" s="232" t="str">
        <f>'ANALISI DI MERCATO'!C3</f>
        <v>Carrello, raffigurante alcune figure del Codice della Strada, costituito da: rimorchio stradale (portata 750 kg) con apposito telaio fisso e basculante per il fissaggio della segnaletica, segnaletica costituita da pannello inferiore fissato in posizione verticale e pannello superiore fissato al telaio basculante , centralina elettronica per il controllo della segnaletica luminosa a 12 e a 24 V C.C..Compenso giornaliero, comprensivo del mantenimento in esercizio.</v>
      </c>
      <c r="D51" s="239" t="str">
        <f>'ANALISI DI MERCATO'!D3</f>
        <v>giorno</v>
      </c>
      <c r="E51" s="240">
        <v>0</v>
      </c>
      <c r="F51" s="246" t="s">
        <v>20</v>
      </c>
      <c r="G51" s="246" t="s">
        <v>20</v>
      </c>
      <c r="H51" s="240">
        <f>'ANALISI DI MERCATO'!H3</f>
        <v>46.830839999999995</v>
      </c>
      <c r="I51" s="242">
        <f t="shared" si="0"/>
        <v>0</v>
      </c>
      <c r="J51" s="243">
        <f t="shared" si="1"/>
        <v>0</v>
      </c>
      <c r="L51" s="45"/>
    </row>
    <row r="52" spans="2:12" ht="111.75" customHeight="1" x14ac:dyDescent="0.25">
      <c r="B52" s="247" t="str">
        <f>' CPT 2012 agg.2014'!B3</f>
        <v>S.1.01.1.9.c</v>
      </c>
      <c r="C52" s="233" t="str">
        <f>' CPT 2012 agg.2014'!C3</f>
        <v>Delimitazione provvisoria di zone di lavoro realizzata mediante transenne modulari costituite da struttura principale in tubolare di ferro, diametro 33 mm, e barre verticali in tondino, diametro 8 mm, entrambe zincate a caldo, dotate di ganci e attacchi per il collegamento continuo degli elementi senza vincoli di orientamento. Nolo per ogni mese o frazione.
Modulo di altezza pari a 1110 mm e lunghezza pari a 2000 mm con pannello a strisce alternate oblique bianche e rosse, rifrangenti in classe i.</v>
      </c>
      <c r="D52" s="239" t="str">
        <f>' CPT 2012 agg.2014'!D3</f>
        <v xml:space="preserve">cad </v>
      </c>
      <c r="E52" s="240">
        <v>1</v>
      </c>
      <c r="F52" s="241">
        <f>' CPT 2012 agg.2014'!E3</f>
        <v>2.16</v>
      </c>
      <c r="G52" s="241" t="s">
        <v>20</v>
      </c>
      <c r="H52" s="240">
        <f>F52/4</f>
        <v>0.54</v>
      </c>
      <c r="I52" s="242">
        <f t="shared" si="0"/>
        <v>1</v>
      </c>
      <c r="J52" s="243">
        <f t="shared" si="1"/>
        <v>0.54</v>
      </c>
      <c r="L52" s="45"/>
    </row>
    <row r="53" spans="2:12" ht="90" thickBot="1" x14ac:dyDescent="0.3">
      <c r="B53" s="247" t="str">
        <f>' CPT 2012 agg.2014'!B4</f>
        <v>S.1.01.1.9.e</v>
      </c>
      <c r="C53" s="233" t="str">
        <f>' CPT 2012 agg.2014'!C4</f>
        <v>Delimitazione provvisoria di zone di lavoro realizzata mediante transenne modulari costituite da struttura principale in tubolare di ferro, diametro 33 mm, e barre verticali in tondino, diametro 8 mm, entrambe zincate a caldo, dotate di ganci e attacchi per il collegamento continuo degli elementi senza vincoli di orientamento. Montaggio e smontaggio, per ogni modulo.
Modulo di altezza pari a 1110 mm e lunghezza pari a 2000 mm con pannello a strisce alternate oblique bianche e rosse, rifrangenti in classe i.</v>
      </c>
      <c r="D53" s="239" t="str">
        <f>' CPT 2012 agg.2014'!D4</f>
        <v xml:space="preserve">cad </v>
      </c>
      <c r="E53" s="240">
        <v>1</v>
      </c>
      <c r="F53" s="241" t="s">
        <v>20</v>
      </c>
      <c r="G53" s="241" t="s">
        <v>20</v>
      </c>
      <c r="H53" s="240">
        <f>' CPT 2012 agg.2014'!E4</f>
        <v>2.38</v>
      </c>
      <c r="I53" s="242">
        <f t="shared" si="0"/>
        <v>1</v>
      </c>
      <c r="J53" s="243">
        <f t="shared" si="1"/>
        <v>2.38</v>
      </c>
      <c r="L53" s="45"/>
    </row>
    <row r="54" spans="2:12" ht="15.75" thickBot="1" x14ac:dyDescent="0.3">
      <c r="B54" s="55"/>
      <c r="C54" s="56" t="s">
        <v>22</v>
      </c>
      <c r="D54" s="57"/>
      <c r="E54" s="58"/>
      <c r="F54" s="59"/>
      <c r="G54" s="59"/>
      <c r="H54" s="58"/>
      <c r="I54" s="60" t="s">
        <v>15</v>
      </c>
      <c r="J54" s="12">
        <f>SUM(J41:J53)</f>
        <v>3496.6720618333329</v>
      </c>
    </row>
    <row r="55" spans="2:12" ht="15.75" thickBot="1" x14ac:dyDescent="0.3">
      <c r="C55" s="87"/>
      <c r="D55" s="88"/>
      <c r="E55" s="89"/>
      <c r="F55" s="89"/>
      <c r="G55" s="89"/>
      <c r="H55" s="89"/>
      <c r="I55" s="90"/>
      <c r="J55" s="90"/>
    </row>
    <row r="56" spans="2:12" ht="15.75" thickBot="1" x14ac:dyDescent="0.3">
      <c r="C56" s="91"/>
      <c r="D56" s="91"/>
      <c r="E56" s="91"/>
      <c r="F56" s="91"/>
      <c r="G56" s="91"/>
      <c r="H56" s="91" t="s">
        <v>23</v>
      </c>
      <c r="I56" s="92" t="s">
        <v>24</v>
      </c>
      <c r="J56" s="12">
        <f>J54+J38+J27</f>
        <v>3496.6720618333329</v>
      </c>
      <c r="L56" s="45"/>
    </row>
    <row r="58" spans="2:12" x14ac:dyDescent="0.25">
      <c r="B58" s="155" t="s">
        <v>25</v>
      </c>
      <c r="C58" s="156"/>
      <c r="D58" s="157"/>
      <c r="E58" s="1"/>
      <c r="F58" s="1"/>
      <c r="G58" s="1"/>
      <c r="H58" s="1"/>
      <c r="I58" s="1"/>
      <c r="J58" s="1"/>
    </row>
    <row r="59" spans="2:12" ht="15" customHeight="1" x14ac:dyDescent="0.25">
      <c r="B59" s="158" t="s">
        <v>26</v>
      </c>
      <c r="C59" s="375" t="s">
        <v>268</v>
      </c>
      <c r="D59" s="375"/>
      <c r="E59" s="375"/>
      <c r="F59" s="375"/>
      <c r="G59" s="375"/>
      <c r="H59" s="375"/>
      <c r="I59" s="375"/>
      <c r="J59" s="375"/>
    </row>
    <row r="60" spans="2:12" x14ac:dyDescent="0.25">
      <c r="B60" s="158" t="s">
        <v>27</v>
      </c>
      <c r="C60" s="375" t="s">
        <v>269</v>
      </c>
      <c r="D60" s="375"/>
      <c r="E60" s="375"/>
      <c r="F60" s="375"/>
      <c r="G60" s="375"/>
      <c r="H60" s="375"/>
      <c r="I60" s="375"/>
      <c r="J60" s="375"/>
    </row>
    <row r="61" spans="2:12" ht="30" customHeight="1" x14ac:dyDescent="0.25">
      <c r="B61" s="158" t="s">
        <v>28</v>
      </c>
      <c r="C61" s="375" t="s">
        <v>160</v>
      </c>
      <c r="D61" s="375"/>
      <c r="E61" s="375"/>
      <c r="F61" s="375"/>
      <c r="G61" s="375"/>
      <c r="H61" s="375"/>
      <c r="I61" s="375"/>
      <c r="J61" s="375"/>
    </row>
    <row r="62" spans="2:12" x14ac:dyDescent="0.25">
      <c r="C62" s="93"/>
    </row>
  </sheetData>
  <mergeCells count="5">
    <mergeCell ref="B2:B3"/>
    <mergeCell ref="C2:F13"/>
    <mergeCell ref="C59:J59"/>
    <mergeCell ref="C60:J60"/>
    <mergeCell ref="C61:J61"/>
  </mergeCells>
  <pageMargins left="0.7" right="0.7" top="0.75" bottom="0.75" header="0.3" footer="0.3"/>
  <pageSetup paperSize="9" scale="51" orientation="portrait" r:id="rId1"/>
  <colBreaks count="1" manualBreakCount="1">
    <brk id="11" max="1048575" man="1"/>
  </colBreaks>
  <legacyDrawing r:id="rId2"/>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79998168889431442"/>
  </sheetPr>
  <dimension ref="B1:N56"/>
  <sheetViews>
    <sheetView view="pageBreakPreview" zoomScale="85" zoomScaleNormal="85" zoomScaleSheetLayoutView="85" workbookViewId="0">
      <selection activeCell="N49" sqref="N49"/>
    </sheetView>
  </sheetViews>
  <sheetFormatPr defaultRowHeight="15" x14ac:dyDescent="0.25"/>
  <cols>
    <col min="1" max="1" width="3.7109375" style="289" customWidth="1"/>
    <col min="2" max="2" width="15.7109375" style="289" customWidth="1"/>
    <col min="3" max="3" width="80.7109375" style="289" customWidth="1"/>
    <col min="4" max="4" width="8.7109375" style="6" customWidth="1"/>
    <col min="5" max="5" width="9.85546875" style="112" customWidth="1"/>
    <col min="6" max="9" width="10.7109375" style="112" customWidth="1"/>
    <col min="10" max="10" width="3.7109375" style="289" customWidth="1"/>
    <col min="11" max="257" width="9.140625" style="289"/>
    <col min="258" max="258" width="13.7109375" style="289" customWidth="1"/>
    <col min="259" max="259" width="42.7109375" style="289" bestFit="1" customWidth="1"/>
    <col min="260" max="260" width="8.7109375" style="289" customWidth="1"/>
    <col min="261" max="261" width="9.85546875" style="289" customWidth="1"/>
    <col min="262" max="265" width="10.7109375" style="289" customWidth="1"/>
    <col min="266" max="266" width="3.7109375" style="289" customWidth="1"/>
    <col min="267" max="513" width="9.140625" style="289"/>
    <col min="514" max="514" width="13.7109375" style="289" customWidth="1"/>
    <col min="515" max="515" width="42.7109375" style="289" bestFit="1" customWidth="1"/>
    <col min="516" max="516" width="8.7109375" style="289" customWidth="1"/>
    <col min="517" max="517" width="9.85546875" style="289" customWidth="1"/>
    <col min="518" max="521" width="10.7109375" style="289" customWidth="1"/>
    <col min="522" max="522" width="3.7109375" style="289" customWidth="1"/>
    <col min="523" max="769" width="9.140625" style="289"/>
    <col min="770" max="770" width="13.7109375" style="289" customWidth="1"/>
    <col min="771" max="771" width="42.7109375" style="289" bestFit="1" customWidth="1"/>
    <col min="772" max="772" width="8.7109375" style="289" customWidth="1"/>
    <col min="773" max="773" width="9.85546875" style="289" customWidth="1"/>
    <col min="774" max="777" width="10.7109375" style="289" customWidth="1"/>
    <col min="778" max="778" width="3.7109375" style="289" customWidth="1"/>
    <col min="779" max="1025" width="9.140625" style="289"/>
    <col min="1026" max="1026" width="13.7109375" style="289" customWidth="1"/>
    <col min="1027" max="1027" width="42.7109375" style="289" bestFit="1" customWidth="1"/>
    <col min="1028" max="1028" width="8.7109375" style="289" customWidth="1"/>
    <col min="1029" max="1029" width="9.85546875" style="289" customWidth="1"/>
    <col min="1030" max="1033" width="10.7109375" style="289" customWidth="1"/>
    <col min="1034" max="1034" width="3.7109375" style="289" customWidth="1"/>
    <col min="1035" max="1281" width="9.140625" style="289"/>
    <col min="1282" max="1282" width="13.7109375" style="289" customWidth="1"/>
    <col min="1283" max="1283" width="42.7109375" style="289" bestFit="1" customWidth="1"/>
    <col min="1284" max="1284" width="8.7109375" style="289" customWidth="1"/>
    <col min="1285" max="1285" width="9.85546875" style="289" customWidth="1"/>
    <col min="1286" max="1289" width="10.7109375" style="289" customWidth="1"/>
    <col min="1290" max="1290" width="3.7109375" style="289" customWidth="1"/>
    <col min="1291" max="1537" width="9.140625" style="289"/>
    <col min="1538" max="1538" width="13.7109375" style="289" customWidth="1"/>
    <col min="1539" max="1539" width="42.7109375" style="289" bestFit="1" customWidth="1"/>
    <col min="1540" max="1540" width="8.7109375" style="289" customWidth="1"/>
    <col min="1541" max="1541" width="9.85546875" style="289" customWidth="1"/>
    <col min="1542" max="1545" width="10.7109375" style="289" customWidth="1"/>
    <col min="1546" max="1546" width="3.7109375" style="289" customWidth="1"/>
    <col min="1547" max="1793" width="9.140625" style="289"/>
    <col min="1794" max="1794" width="13.7109375" style="289" customWidth="1"/>
    <col min="1795" max="1795" width="42.7109375" style="289" bestFit="1" customWidth="1"/>
    <col min="1796" max="1796" width="8.7109375" style="289" customWidth="1"/>
    <col min="1797" max="1797" width="9.85546875" style="289" customWidth="1"/>
    <col min="1798" max="1801" width="10.7109375" style="289" customWidth="1"/>
    <col min="1802" max="1802" width="3.7109375" style="289" customWidth="1"/>
    <col min="1803" max="2049" width="9.140625" style="289"/>
    <col min="2050" max="2050" width="13.7109375" style="289" customWidth="1"/>
    <col min="2051" max="2051" width="42.7109375" style="289" bestFit="1" customWidth="1"/>
    <col min="2052" max="2052" width="8.7109375" style="289" customWidth="1"/>
    <col min="2053" max="2053" width="9.85546875" style="289" customWidth="1"/>
    <col min="2054" max="2057" width="10.7109375" style="289" customWidth="1"/>
    <col min="2058" max="2058" width="3.7109375" style="289" customWidth="1"/>
    <col min="2059" max="2305" width="9.140625" style="289"/>
    <col min="2306" max="2306" width="13.7109375" style="289" customWidth="1"/>
    <col min="2307" max="2307" width="42.7109375" style="289" bestFit="1" customWidth="1"/>
    <col min="2308" max="2308" width="8.7109375" style="289" customWidth="1"/>
    <col min="2309" max="2309" width="9.85546875" style="289" customWidth="1"/>
    <col min="2310" max="2313" width="10.7109375" style="289" customWidth="1"/>
    <col min="2314" max="2314" width="3.7109375" style="289" customWidth="1"/>
    <col min="2315" max="2561" width="9.140625" style="289"/>
    <col min="2562" max="2562" width="13.7109375" style="289" customWidth="1"/>
    <col min="2563" max="2563" width="42.7109375" style="289" bestFit="1" customWidth="1"/>
    <col min="2564" max="2564" width="8.7109375" style="289" customWidth="1"/>
    <col min="2565" max="2565" width="9.85546875" style="289" customWidth="1"/>
    <col min="2566" max="2569" width="10.7109375" style="289" customWidth="1"/>
    <col min="2570" max="2570" width="3.7109375" style="289" customWidth="1"/>
    <col min="2571" max="2817" width="9.140625" style="289"/>
    <col min="2818" max="2818" width="13.7109375" style="289" customWidth="1"/>
    <col min="2819" max="2819" width="42.7109375" style="289" bestFit="1" customWidth="1"/>
    <col min="2820" max="2820" width="8.7109375" style="289" customWidth="1"/>
    <col min="2821" max="2821" width="9.85546875" style="289" customWidth="1"/>
    <col min="2822" max="2825" width="10.7109375" style="289" customWidth="1"/>
    <col min="2826" max="2826" width="3.7109375" style="289" customWidth="1"/>
    <col min="2827" max="3073" width="9.140625" style="289"/>
    <col min="3074" max="3074" width="13.7109375" style="289" customWidth="1"/>
    <col min="3075" max="3075" width="42.7109375" style="289" bestFit="1" customWidth="1"/>
    <col min="3076" max="3076" width="8.7109375" style="289" customWidth="1"/>
    <col min="3077" max="3077" width="9.85546875" style="289" customWidth="1"/>
    <col min="3078" max="3081" width="10.7109375" style="289" customWidth="1"/>
    <col min="3082" max="3082" width="3.7109375" style="289" customWidth="1"/>
    <col min="3083" max="3329" width="9.140625" style="289"/>
    <col min="3330" max="3330" width="13.7109375" style="289" customWidth="1"/>
    <col min="3331" max="3331" width="42.7109375" style="289" bestFit="1" customWidth="1"/>
    <col min="3332" max="3332" width="8.7109375" style="289" customWidth="1"/>
    <col min="3333" max="3333" width="9.85546875" style="289" customWidth="1"/>
    <col min="3334" max="3337" width="10.7109375" style="289" customWidth="1"/>
    <col min="3338" max="3338" width="3.7109375" style="289" customWidth="1"/>
    <col min="3339" max="3585" width="9.140625" style="289"/>
    <col min="3586" max="3586" width="13.7109375" style="289" customWidth="1"/>
    <col min="3587" max="3587" width="42.7109375" style="289" bestFit="1" customWidth="1"/>
    <col min="3588" max="3588" width="8.7109375" style="289" customWidth="1"/>
    <col min="3589" max="3589" width="9.85546875" style="289" customWidth="1"/>
    <col min="3590" max="3593" width="10.7109375" style="289" customWidth="1"/>
    <col min="3594" max="3594" width="3.7109375" style="289" customWidth="1"/>
    <col min="3595" max="3841" width="9.140625" style="289"/>
    <col min="3842" max="3842" width="13.7109375" style="289" customWidth="1"/>
    <col min="3843" max="3843" width="42.7109375" style="289" bestFit="1" customWidth="1"/>
    <col min="3844" max="3844" width="8.7109375" style="289" customWidth="1"/>
    <col min="3845" max="3845" width="9.85546875" style="289" customWidth="1"/>
    <col min="3846" max="3849" width="10.7109375" style="289" customWidth="1"/>
    <col min="3850" max="3850" width="3.7109375" style="289" customWidth="1"/>
    <col min="3851" max="4097" width="9.140625" style="289"/>
    <col min="4098" max="4098" width="13.7109375" style="289" customWidth="1"/>
    <col min="4099" max="4099" width="42.7109375" style="289" bestFit="1" customWidth="1"/>
    <col min="4100" max="4100" width="8.7109375" style="289" customWidth="1"/>
    <col min="4101" max="4101" width="9.85546875" style="289" customWidth="1"/>
    <col min="4102" max="4105" width="10.7109375" style="289" customWidth="1"/>
    <col min="4106" max="4106" width="3.7109375" style="289" customWidth="1"/>
    <col min="4107" max="4353" width="9.140625" style="289"/>
    <col min="4354" max="4354" width="13.7109375" style="289" customWidth="1"/>
    <col min="4355" max="4355" width="42.7109375" style="289" bestFit="1" customWidth="1"/>
    <col min="4356" max="4356" width="8.7109375" style="289" customWidth="1"/>
    <col min="4357" max="4357" width="9.85546875" style="289" customWidth="1"/>
    <col min="4358" max="4361" width="10.7109375" style="289" customWidth="1"/>
    <col min="4362" max="4362" width="3.7109375" style="289" customWidth="1"/>
    <col min="4363" max="4609" width="9.140625" style="289"/>
    <col min="4610" max="4610" width="13.7109375" style="289" customWidth="1"/>
    <col min="4611" max="4611" width="42.7109375" style="289" bestFit="1" customWidth="1"/>
    <col min="4612" max="4612" width="8.7109375" style="289" customWidth="1"/>
    <col min="4613" max="4613" width="9.85546875" style="289" customWidth="1"/>
    <col min="4614" max="4617" width="10.7109375" style="289" customWidth="1"/>
    <col min="4618" max="4618" width="3.7109375" style="289" customWidth="1"/>
    <col min="4619" max="4865" width="9.140625" style="289"/>
    <col min="4866" max="4866" width="13.7109375" style="289" customWidth="1"/>
    <col min="4867" max="4867" width="42.7109375" style="289" bestFit="1" customWidth="1"/>
    <col min="4868" max="4868" width="8.7109375" style="289" customWidth="1"/>
    <col min="4869" max="4869" width="9.85546875" style="289" customWidth="1"/>
    <col min="4870" max="4873" width="10.7109375" style="289" customWidth="1"/>
    <col min="4874" max="4874" width="3.7109375" style="289" customWidth="1"/>
    <col min="4875" max="5121" width="9.140625" style="289"/>
    <col min="5122" max="5122" width="13.7109375" style="289" customWidth="1"/>
    <col min="5123" max="5123" width="42.7109375" style="289" bestFit="1" customWidth="1"/>
    <col min="5124" max="5124" width="8.7109375" style="289" customWidth="1"/>
    <col min="5125" max="5125" width="9.85546875" style="289" customWidth="1"/>
    <col min="5126" max="5129" width="10.7109375" style="289" customWidth="1"/>
    <col min="5130" max="5130" width="3.7109375" style="289" customWidth="1"/>
    <col min="5131" max="5377" width="9.140625" style="289"/>
    <col min="5378" max="5378" width="13.7109375" style="289" customWidth="1"/>
    <col min="5379" max="5379" width="42.7109375" style="289" bestFit="1" customWidth="1"/>
    <col min="5380" max="5380" width="8.7109375" style="289" customWidth="1"/>
    <col min="5381" max="5381" width="9.85546875" style="289" customWidth="1"/>
    <col min="5382" max="5385" width="10.7109375" style="289" customWidth="1"/>
    <col min="5386" max="5386" width="3.7109375" style="289" customWidth="1"/>
    <col min="5387" max="5633" width="9.140625" style="289"/>
    <col min="5634" max="5634" width="13.7109375" style="289" customWidth="1"/>
    <col min="5635" max="5635" width="42.7109375" style="289" bestFit="1" customWidth="1"/>
    <col min="5636" max="5636" width="8.7109375" style="289" customWidth="1"/>
    <col min="5637" max="5637" width="9.85546875" style="289" customWidth="1"/>
    <col min="5638" max="5641" width="10.7109375" style="289" customWidth="1"/>
    <col min="5642" max="5642" width="3.7109375" style="289" customWidth="1"/>
    <col min="5643" max="5889" width="9.140625" style="289"/>
    <col min="5890" max="5890" width="13.7109375" style="289" customWidth="1"/>
    <col min="5891" max="5891" width="42.7109375" style="289" bestFit="1" customWidth="1"/>
    <col min="5892" max="5892" width="8.7109375" style="289" customWidth="1"/>
    <col min="5893" max="5893" width="9.85546875" style="289" customWidth="1"/>
    <col min="5894" max="5897" width="10.7109375" style="289" customWidth="1"/>
    <col min="5898" max="5898" width="3.7109375" style="289" customWidth="1"/>
    <col min="5899" max="6145" width="9.140625" style="289"/>
    <col min="6146" max="6146" width="13.7109375" style="289" customWidth="1"/>
    <col min="6147" max="6147" width="42.7109375" style="289" bestFit="1" customWidth="1"/>
    <col min="6148" max="6148" width="8.7109375" style="289" customWidth="1"/>
    <col min="6149" max="6149" width="9.85546875" style="289" customWidth="1"/>
    <col min="6150" max="6153" width="10.7109375" style="289" customWidth="1"/>
    <col min="6154" max="6154" width="3.7109375" style="289" customWidth="1"/>
    <col min="6155" max="6401" width="9.140625" style="289"/>
    <col min="6402" max="6402" width="13.7109375" style="289" customWidth="1"/>
    <col min="6403" max="6403" width="42.7109375" style="289" bestFit="1" customWidth="1"/>
    <col min="6404" max="6404" width="8.7109375" style="289" customWidth="1"/>
    <col min="6405" max="6405" width="9.85546875" style="289" customWidth="1"/>
    <col min="6406" max="6409" width="10.7109375" style="289" customWidth="1"/>
    <col min="6410" max="6410" width="3.7109375" style="289" customWidth="1"/>
    <col min="6411" max="6657" width="9.140625" style="289"/>
    <col min="6658" max="6658" width="13.7109375" style="289" customWidth="1"/>
    <col min="6659" max="6659" width="42.7109375" style="289" bestFit="1" customWidth="1"/>
    <col min="6660" max="6660" width="8.7109375" style="289" customWidth="1"/>
    <col min="6661" max="6661" width="9.85546875" style="289" customWidth="1"/>
    <col min="6662" max="6665" width="10.7109375" style="289" customWidth="1"/>
    <col min="6666" max="6666" width="3.7109375" style="289" customWidth="1"/>
    <col min="6667" max="6913" width="9.140625" style="289"/>
    <col min="6914" max="6914" width="13.7109375" style="289" customWidth="1"/>
    <col min="6915" max="6915" width="42.7109375" style="289" bestFit="1" customWidth="1"/>
    <col min="6916" max="6916" width="8.7109375" style="289" customWidth="1"/>
    <col min="6917" max="6917" width="9.85546875" style="289" customWidth="1"/>
    <col min="6918" max="6921" width="10.7109375" style="289" customWidth="1"/>
    <col min="6922" max="6922" width="3.7109375" style="289" customWidth="1"/>
    <col min="6923" max="7169" width="9.140625" style="289"/>
    <col min="7170" max="7170" width="13.7109375" style="289" customWidth="1"/>
    <col min="7171" max="7171" width="42.7109375" style="289" bestFit="1" customWidth="1"/>
    <col min="7172" max="7172" width="8.7109375" style="289" customWidth="1"/>
    <col min="7173" max="7173" width="9.85546875" style="289" customWidth="1"/>
    <col min="7174" max="7177" width="10.7109375" style="289" customWidth="1"/>
    <col min="7178" max="7178" width="3.7109375" style="289" customWidth="1"/>
    <col min="7179" max="7425" width="9.140625" style="289"/>
    <col min="7426" max="7426" width="13.7109375" style="289" customWidth="1"/>
    <col min="7427" max="7427" width="42.7109375" style="289" bestFit="1" customWidth="1"/>
    <col min="7428" max="7428" width="8.7109375" style="289" customWidth="1"/>
    <col min="7429" max="7429" width="9.85546875" style="289" customWidth="1"/>
    <col min="7430" max="7433" width="10.7109375" style="289" customWidth="1"/>
    <col min="7434" max="7434" width="3.7109375" style="289" customWidth="1"/>
    <col min="7435" max="7681" width="9.140625" style="289"/>
    <col min="7682" max="7682" width="13.7109375" style="289" customWidth="1"/>
    <col min="7683" max="7683" width="42.7109375" style="289" bestFit="1" customWidth="1"/>
    <col min="7684" max="7684" width="8.7109375" style="289" customWidth="1"/>
    <col min="7685" max="7685" width="9.85546875" style="289" customWidth="1"/>
    <col min="7686" max="7689" width="10.7109375" style="289" customWidth="1"/>
    <col min="7690" max="7690" width="3.7109375" style="289" customWidth="1"/>
    <col min="7691" max="7937" width="9.140625" style="289"/>
    <col min="7938" max="7938" width="13.7109375" style="289" customWidth="1"/>
    <col min="7939" max="7939" width="42.7109375" style="289" bestFit="1" customWidth="1"/>
    <col min="7940" max="7940" width="8.7109375" style="289" customWidth="1"/>
    <col min="7941" max="7941" width="9.85546875" style="289" customWidth="1"/>
    <col min="7942" max="7945" width="10.7109375" style="289" customWidth="1"/>
    <col min="7946" max="7946" width="3.7109375" style="289" customWidth="1"/>
    <col min="7947" max="8193" width="9.140625" style="289"/>
    <col min="8194" max="8194" width="13.7109375" style="289" customWidth="1"/>
    <col min="8195" max="8195" width="42.7109375" style="289" bestFit="1" customWidth="1"/>
    <col min="8196" max="8196" width="8.7109375" style="289" customWidth="1"/>
    <col min="8197" max="8197" width="9.85546875" style="289" customWidth="1"/>
    <col min="8198" max="8201" width="10.7109375" style="289" customWidth="1"/>
    <col min="8202" max="8202" width="3.7109375" style="289" customWidth="1"/>
    <col min="8203" max="8449" width="9.140625" style="289"/>
    <col min="8450" max="8450" width="13.7109375" style="289" customWidth="1"/>
    <col min="8451" max="8451" width="42.7109375" style="289" bestFit="1" customWidth="1"/>
    <col min="8452" max="8452" width="8.7109375" style="289" customWidth="1"/>
    <col min="8453" max="8453" width="9.85546875" style="289" customWidth="1"/>
    <col min="8454" max="8457" width="10.7109375" style="289" customWidth="1"/>
    <col min="8458" max="8458" width="3.7109375" style="289" customWidth="1"/>
    <col min="8459" max="8705" width="9.140625" style="289"/>
    <col min="8706" max="8706" width="13.7109375" style="289" customWidth="1"/>
    <col min="8707" max="8707" width="42.7109375" style="289" bestFit="1" customWidth="1"/>
    <col min="8708" max="8708" width="8.7109375" style="289" customWidth="1"/>
    <col min="8709" max="8709" width="9.85546875" style="289" customWidth="1"/>
    <col min="8710" max="8713" width="10.7109375" style="289" customWidth="1"/>
    <col min="8714" max="8714" width="3.7109375" style="289" customWidth="1"/>
    <col min="8715" max="8961" width="9.140625" style="289"/>
    <col min="8962" max="8962" width="13.7109375" style="289" customWidth="1"/>
    <col min="8963" max="8963" width="42.7109375" style="289" bestFit="1" customWidth="1"/>
    <col min="8964" max="8964" width="8.7109375" style="289" customWidth="1"/>
    <col min="8965" max="8965" width="9.85546875" style="289" customWidth="1"/>
    <col min="8966" max="8969" width="10.7109375" style="289" customWidth="1"/>
    <col min="8970" max="8970" width="3.7109375" style="289" customWidth="1"/>
    <col min="8971" max="9217" width="9.140625" style="289"/>
    <col min="9218" max="9218" width="13.7109375" style="289" customWidth="1"/>
    <col min="9219" max="9219" width="42.7109375" style="289" bestFit="1" customWidth="1"/>
    <col min="9220" max="9220" width="8.7109375" style="289" customWidth="1"/>
    <col min="9221" max="9221" width="9.85546875" style="289" customWidth="1"/>
    <col min="9222" max="9225" width="10.7109375" style="289" customWidth="1"/>
    <col min="9226" max="9226" width="3.7109375" style="289" customWidth="1"/>
    <col min="9227" max="9473" width="9.140625" style="289"/>
    <col min="9474" max="9474" width="13.7109375" style="289" customWidth="1"/>
    <col min="9475" max="9475" width="42.7109375" style="289" bestFit="1" customWidth="1"/>
    <col min="9476" max="9476" width="8.7109375" style="289" customWidth="1"/>
    <col min="9477" max="9477" width="9.85546875" style="289" customWidth="1"/>
    <col min="9478" max="9481" width="10.7109375" style="289" customWidth="1"/>
    <col min="9482" max="9482" width="3.7109375" style="289" customWidth="1"/>
    <col min="9483" max="9729" width="9.140625" style="289"/>
    <col min="9730" max="9730" width="13.7109375" style="289" customWidth="1"/>
    <col min="9731" max="9731" width="42.7109375" style="289" bestFit="1" customWidth="1"/>
    <col min="9732" max="9732" width="8.7109375" style="289" customWidth="1"/>
    <col min="9733" max="9733" width="9.85546875" style="289" customWidth="1"/>
    <col min="9734" max="9737" width="10.7109375" style="289" customWidth="1"/>
    <col min="9738" max="9738" width="3.7109375" style="289" customWidth="1"/>
    <col min="9739" max="9985" width="9.140625" style="289"/>
    <col min="9986" max="9986" width="13.7109375" style="289" customWidth="1"/>
    <col min="9987" max="9987" width="42.7109375" style="289" bestFit="1" customWidth="1"/>
    <col min="9988" max="9988" width="8.7109375" style="289" customWidth="1"/>
    <col min="9989" max="9989" width="9.85546875" style="289" customWidth="1"/>
    <col min="9990" max="9993" width="10.7109375" style="289" customWidth="1"/>
    <col min="9994" max="9994" width="3.7109375" style="289" customWidth="1"/>
    <col min="9995" max="10241" width="9.140625" style="289"/>
    <col min="10242" max="10242" width="13.7109375" style="289" customWidth="1"/>
    <col min="10243" max="10243" width="42.7109375" style="289" bestFit="1" customWidth="1"/>
    <col min="10244" max="10244" width="8.7109375" style="289" customWidth="1"/>
    <col min="10245" max="10245" width="9.85546875" style="289" customWidth="1"/>
    <col min="10246" max="10249" width="10.7109375" style="289" customWidth="1"/>
    <col min="10250" max="10250" width="3.7109375" style="289" customWidth="1"/>
    <col min="10251" max="10497" width="9.140625" style="289"/>
    <col min="10498" max="10498" width="13.7109375" style="289" customWidth="1"/>
    <col min="10499" max="10499" width="42.7109375" style="289" bestFit="1" customWidth="1"/>
    <col min="10500" max="10500" width="8.7109375" style="289" customWidth="1"/>
    <col min="10501" max="10501" width="9.85546875" style="289" customWidth="1"/>
    <col min="10502" max="10505" width="10.7109375" style="289" customWidth="1"/>
    <col min="10506" max="10506" width="3.7109375" style="289" customWidth="1"/>
    <col min="10507" max="10753" width="9.140625" style="289"/>
    <col min="10754" max="10754" width="13.7109375" style="289" customWidth="1"/>
    <col min="10755" max="10755" width="42.7109375" style="289" bestFit="1" customWidth="1"/>
    <col min="10756" max="10756" width="8.7109375" style="289" customWidth="1"/>
    <col min="10757" max="10757" width="9.85546875" style="289" customWidth="1"/>
    <col min="10758" max="10761" width="10.7109375" style="289" customWidth="1"/>
    <col min="10762" max="10762" width="3.7109375" style="289" customWidth="1"/>
    <col min="10763" max="11009" width="9.140625" style="289"/>
    <col min="11010" max="11010" width="13.7109375" style="289" customWidth="1"/>
    <col min="11011" max="11011" width="42.7109375" style="289" bestFit="1" customWidth="1"/>
    <col min="11012" max="11012" width="8.7109375" style="289" customWidth="1"/>
    <col min="11013" max="11013" width="9.85546875" style="289" customWidth="1"/>
    <col min="11014" max="11017" width="10.7109375" style="289" customWidth="1"/>
    <col min="11018" max="11018" width="3.7109375" style="289" customWidth="1"/>
    <col min="11019" max="11265" width="9.140625" style="289"/>
    <col min="11266" max="11266" width="13.7109375" style="289" customWidth="1"/>
    <col min="11267" max="11267" width="42.7109375" style="289" bestFit="1" customWidth="1"/>
    <col min="11268" max="11268" width="8.7109375" style="289" customWidth="1"/>
    <col min="11269" max="11269" width="9.85546875" style="289" customWidth="1"/>
    <col min="11270" max="11273" width="10.7109375" style="289" customWidth="1"/>
    <col min="11274" max="11274" width="3.7109375" style="289" customWidth="1"/>
    <col min="11275" max="11521" width="9.140625" style="289"/>
    <col min="11522" max="11522" width="13.7109375" style="289" customWidth="1"/>
    <col min="11523" max="11523" width="42.7109375" style="289" bestFit="1" customWidth="1"/>
    <col min="11524" max="11524" width="8.7109375" style="289" customWidth="1"/>
    <col min="11525" max="11525" width="9.85546875" style="289" customWidth="1"/>
    <col min="11526" max="11529" width="10.7109375" style="289" customWidth="1"/>
    <col min="11530" max="11530" width="3.7109375" style="289" customWidth="1"/>
    <col min="11531" max="11777" width="9.140625" style="289"/>
    <col min="11778" max="11778" width="13.7109375" style="289" customWidth="1"/>
    <col min="11779" max="11779" width="42.7109375" style="289" bestFit="1" customWidth="1"/>
    <col min="11780" max="11780" width="8.7109375" style="289" customWidth="1"/>
    <col min="11781" max="11781" width="9.85546875" style="289" customWidth="1"/>
    <col min="11782" max="11785" width="10.7109375" style="289" customWidth="1"/>
    <col min="11786" max="11786" width="3.7109375" style="289" customWidth="1"/>
    <col min="11787" max="12033" width="9.140625" style="289"/>
    <col min="12034" max="12034" width="13.7109375" style="289" customWidth="1"/>
    <col min="12035" max="12035" width="42.7109375" style="289" bestFit="1" customWidth="1"/>
    <col min="12036" max="12036" width="8.7109375" style="289" customWidth="1"/>
    <col min="12037" max="12037" width="9.85546875" style="289" customWidth="1"/>
    <col min="12038" max="12041" width="10.7109375" style="289" customWidth="1"/>
    <col min="12042" max="12042" width="3.7109375" style="289" customWidth="1"/>
    <col min="12043" max="12289" width="9.140625" style="289"/>
    <col min="12290" max="12290" width="13.7109375" style="289" customWidth="1"/>
    <col min="12291" max="12291" width="42.7109375" style="289" bestFit="1" customWidth="1"/>
    <col min="12292" max="12292" width="8.7109375" style="289" customWidth="1"/>
    <col min="12293" max="12293" width="9.85546875" style="289" customWidth="1"/>
    <col min="12294" max="12297" width="10.7109375" style="289" customWidth="1"/>
    <col min="12298" max="12298" width="3.7109375" style="289" customWidth="1"/>
    <col min="12299" max="12545" width="9.140625" style="289"/>
    <col min="12546" max="12546" width="13.7109375" style="289" customWidth="1"/>
    <col min="12547" max="12547" width="42.7109375" style="289" bestFit="1" customWidth="1"/>
    <col min="12548" max="12548" width="8.7109375" style="289" customWidth="1"/>
    <col min="12549" max="12549" width="9.85546875" style="289" customWidth="1"/>
    <col min="12550" max="12553" width="10.7109375" style="289" customWidth="1"/>
    <col min="12554" max="12554" width="3.7109375" style="289" customWidth="1"/>
    <col min="12555" max="12801" width="9.140625" style="289"/>
    <col min="12802" max="12802" width="13.7109375" style="289" customWidth="1"/>
    <col min="12803" max="12803" width="42.7109375" style="289" bestFit="1" customWidth="1"/>
    <col min="12804" max="12804" width="8.7109375" style="289" customWidth="1"/>
    <col min="12805" max="12805" width="9.85546875" style="289" customWidth="1"/>
    <col min="12806" max="12809" width="10.7109375" style="289" customWidth="1"/>
    <col min="12810" max="12810" width="3.7109375" style="289" customWidth="1"/>
    <col min="12811" max="13057" width="9.140625" style="289"/>
    <col min="13058" max="13058" width="13.7109375" style="289" customWidth="1"/>
    <col min="13059" max="13059" width="42.7109375" style="289" bestFit="1" customWidth="1"/>
    <col min="13060" max="13060" width="8.7109375" style="289" customWidth="1"/>
    <col min="13061" max="13061" width="9.85546875" style="289" customWidth="1"/>
    <col min="13062" max="13065" width="10.7109375" style="289" customWidth="1"/>
    <col min="13066" max="13066" width="3.7109375" style="289" customWidth="1"/>
    <col min="13067" max="13313" width="9.140625" style="289"/>
    <col min="13314" max="13314" width="13.7109375" style="289" customWidth="1"/>
    <col min="13315" max="13315" width="42.7109375" style="289" bestFit="1" customWidth="1"/>
    <col min="13316" max="13316" width="8.7109375" style="289" customWidth="1"/>
    <col min="13317" max="13317" width="9.85546875" style="289" customWidth="1"/>
    <col min="13318" max="13321" width="10.7109375" style="289" customWidth="1"/>
    <col min="13322" max="13322" width="3.7109375" style="289" customWidth="1"/>
    <col min="13323" max="13569" width="9.140625" style="289"/>
    <col min="13570" max="13570" width="13.7109375" style="289" customWidth="1"/>
    <col min="13571" max="13571" width="42.7109375" style="289" bestFit="1" customWidth="1"/>
    <col min="13572" max="13572" width="8.7109375" style="289" customWidth="1"/>
    <col min="13573" max="13573" width="9.85546875" style="289" customWidth="1"/>
    <col min="13574" max="13577" width="10.7109375" style="289" customWidth="1"/>
    <col min="13578" max="13578" width="3.7109375" style="289" customWidth="1"/>
    <col min="13579" max="13825" width="9.140625" style="289"/>
    <col min="13826" max="13826" width="13.7109375" style="289" customWidth="1"/>
    <col min="13827" max="13827" width="42.7109375" style="289" bestFit="1" customWidth="1"/>
    <col min="13828" max="13828" width="8.7109375" style="289" customWidth="1"/>
    <col min="13829" max="13829" width="9.85546875" style="289" customWidth="1"/>
    <col min="13830" max="13833" width="10.7109375" style="289" customWidth="1"/>
    <col min="13834" max="13834" width="3.7109375" style="289" customWidth="1"/>
    <col min="13835" max="14081" width="9.140625" style="289"/>
    <col min="14082" max="14082" width="13.7109375" style="289" customWidth="1"/>
    <col min="14083" max="14083" width="42.7109375" style="289" bestFit="1" customWidth="1"/>
    <col min="14084" max="14084" width="8.7109375" style="289" customWidth="1"/>
    <col min="14085" max="14085" width="9.85546875" style="289" customWidth="1"/>
    <col min="14086" max="14089" width="10.7109375" style="289" customWidth="1"/>
    <col min="14090" max="14090" width="3.7109375" style="289" customWidth="1"/>
    <col min="14091" max="14337" width="9.140625" style="289"/>
    <col min="14338" max="14338" width="13.7109375" style="289" customWidth="1"/>
    <col min="14339" max="14339" width="42.7109375" style="289" bestFit="1" customWidth="1"/>
    <col min="14340" max="14340" width="8.7109375" style="289" customWidth="1"/>
    <col min="14341" max="14341" width="9.85546875" style="289" customWidth="1"/>
    <col min="14342" max="14345" width="10.7109375" style="289" customWidth="1"/>
    <col min="14346" max="14346" width="3.7109375" style="289" customWidth="1"/>
    <col min="14347" max="14593" width="9.140625" style="289"/>
    <col min="14594" max="14594" width="13.7109375" style="289" customWidth="1"/>
    <col min="14595" max="14595" width="42.7109375" style="289" bestFit="1" customWidth="1"/>
    <col min="14596" max="14596" width="8.7109375" style="289" customWidth="1"/>
    <col min="14597" max="14597" width="9.85546875" style="289" customWidth="1"/>
    <col min="14598" max="14601" width="10.7109375" style="289" customWidth="1"/>
    <col min="14602" max="14602" width="3.7109375" style="289" customWidth="1"/>
    <col min="14603" max="14849" width="9.140625" style="289"/>
    <col min="14850" max="14850" width="13.7109375" style="289" customWidth="1"/>
    <col min="14851" max="14851" width="42.7109375" style="289" bestFit="1" customWidth="1"/>
    <col min="14852" max="14852" width="8.7109375" style="289" customWidth="1"/>
    <col min="14853" max="14853" width="9.85546875" style="289" customWidth="1"/>
    <col min="14854" max="14857" width="10.7109375" style="289" customWidth="1"/>
    <col min="14858" max="14858" width="3.7109375" style="289" customWidth="1"/>
    <col min="14859" max="15105" width="9.140625" style="289"/>
    <col min="15106" max="15106" width="13.7109375" style="289" customWidth="1"/>
    <col min="15107" max="15107" width="42.7109375" style="289" bestFit="1" customWidth="1"/>
    <col min="15108" max="15108" width="8.7109375" style="289" customWidth="1"/>
    <col min="15109" max="15109" width="9.85546875" style="289" customWidth="1"/>
    <col min="15110" max="15113" width="10.7109375" style="289" customWidth="1"/>
    <col min="15114" max="15114" width="3.7109375" style="289" customWidth="1"/>
    <col min="15115" max="15361" width="9.140625" style="289"/>
    <col min="15362" max="15362" width="13.7109375" style="289" customWidth="1"/>
    <col min="15363" max="15363" width="42.7109375" style="289" bestFit="1" customWidth="1"/>
    <col min="15364" max="15364" width="8.7109375" style="289" customWidth="1"/>
    <col min="15365" max="15365" width="9.85546875" style="289" customWidth="1"/>
    <col min="15366" max="15369" width="10.7109375" style="289" customWidth="1"/>
    <col min="15370" max="15370" width="3.7109375" style="289" customWidth="1"/>
    <col min="15371" max="15617" width="9.140625" style="289"/>
    <col min="15618" max="15618" width="13.7109375" style="289" customWidth="1"/>
    <col min="15619" max="15619" width="42.7109375" style="289" bestFit="1" customWidth="1"/>
    <col min="15620" max="15620" width="8.7109375" style="289" customWidth="1"/>
    <col min="15621" max="15621" width="9.85546875" style="289" customWidth="1"/>
    <col min="15622" max="15625" width="10.7109375" style="289" customWidth="1"/>
    <col min="15626" max="15626" width="3.7109375" style="289" customWidth="1"/>
    <col min="15627" max="15873" width="9.140625" style="289"/>
    <col min="15874" max="15874" width="13.7109375" style="289" customWidth="1"/>
    <col min="15875" max="15875" width="42.7109375" style="289" bestFit="1" customWidth="1"/>
    <col min="15876" max="15876" width="8.7109375" style="289" customWidth="1"/>
    <col min="15877" max="15877" width="9.85546875" style="289" customWidth="1"/>
    <col min="15878" max="15881" width="10.7109375" style="289" customWidth="1"/>
    <col min="15882" max="15882" width="3.7109375" style="289" customWidth="1"/>
    <col min="15883" max="16129" width="9.140625" style="289"/>
    <col min="16130" max="16130" width="13.7109375" style="289" customWidth="1"/>
    <col min="16131" max="16131" width="42.7109375" style="289" bestFit="1" customWidth="1"/>
    <col min="16132" max="16132" width="8.7109375" style="289" customWidth="1"/>
    <col min="16133" max="16133" width="9.85546875" style="289" customWidth="1"/>
    <col min="16134" max="16137" width="10.7109375" style="289" customWidth="1"/>
    <col min="16138" max="16138" width="3.7109375" style="289" customWidth="1"/>
    <col min="16139" max="16384" width="9.140625" style="289"/>
  </cols>
  <sheetData>
    <row r="1" spans="2:11" ht="15.75" thickBot="1" x14ac:dyDescent="0.3">
      <c r="C1" s="3"/>
      <c r="D1" s="4"/>
    </row>
    <row r="2" spans="2:11" x14ac:dyDescent="0.25">
      <c r="B2" s="376" t="s">
        <v>233</v>
      </c>
      <c r="C2" s="366" t="s">
        <v>321</v>
      </c>
      <c r="D2" s="378"/>
      <c r="E2" s="378"/>
      <c r="F2" s="379"/>
    </row>
    <row r="3" spans="2:11" ht="15.75" thickBot="1" x14ac:dyDescent="0.3">
      <c r="B3" s="377"/>
      <c r="C3" s="380"/>
      <c r="D3" s="381"/>
      <c r="E3" s="381"/>
      <c r="F3" s="382"/>
    </row>
    <row r="4" spans="2:11" x14ac:dyDescent="0.25">
      <c r="C4" s="380"/>
      <c r="D4" s="381"/>
      <c r="E4" s="381"/>
      <c r="F4" s="382"/>
    </row>
    <row r="5" spans="2:11" x14ac:dyDescent="0.25">
      <c r="C5" s="380"/>
      <c r="D5" s="381"/>
      <c r="E5" s="381"/>
      <c r="F5" s="382"/>
      <c r="K5" s="101"/>
    </row>
    <row r="6" spans="2:11" x14ac:dyDescent="0.25">
      <c r="C6" s="380"/>
      <c r="D6" s="381"/>
      <c r="E6" s="381"/>
      <c r="F6" s="382"/>
    </row>
    <row r="7" spans="2:11" x14ac:dyDescent="0.25">
      <c r="C7" s="380"/>
      <c r="D7" s="381"/>
      <c r="E7" s="381"/>
      <c r="F7" s="382"/>
    </row>
    <row r="8" spans="2:11" x14ac:dyDescent="0.25">
      <c r="C8" s="380"/>
      <c r="D8" s="381"/>
      <c r="E8" s="381"/>
      <c r="F8" s="382"/>
    </row>
    <row r="9" spans="2:11" x14ac:dyDescent="0.25">
      <c r="C9" s="380"/>
      <c r="D9" s="381"/>
      <c r="E9" s="381"/>
      <c r="F9" s="382"/>
    </row>
    <row r="10" spans="2:11" x14ac:dyDescent="0.25">
      <c r="C10" s="380"/>
      <c r="D10" s="381"/>
      <c r="E10" s="381"/>
      <c r="F10" s="382"/>
    </row>
    <row r="11" spans="2:11" x14ac:dyDescent="0.25">
      <c r="C11" s="380"/>
      <c r="D11" s="381"/>
      <c r="E11" s="381"/>
      <c r="F11" s="382"/>
    </row>
    <row r="12" spans="2:11" x14ac:dyDescent="0.25">
      <c r="C12" s="380"/>
      <c r="D12" s="381"/>
      <c r="E12" s="381"/>
      <c r="F12" s="382"/>
    </row>
    <row r="13" spans="2:11" x14ac:dyDescent="0.25">
      <c r="C13" s="383"/>
      <c r="D13" s="384"/>
      <c r="E13" s="384"/>
      <c r="F13" s="385"/>
    </row>
    <row r="14" spans="2:11" ht="15.75" thickBot="1" x14ac:dyDescent="0.3"/>
    <row r="15" spans="2:11" s="8" customFormat="1" ht="13.5" thickBot="1" x14ac:dyDescent="0.25">
      <c r="C15" s="8" t="s">
        <v>0</v>
      </c>
      <c r="D15" s="9"/>
      <c r="E15" s="10"/>
      <c r="F15" s="10"/>
      <c r="G15" s="11" t="s">
        <v>1</v>
      </c>
      <c r="H15" s="12">
        <v>1</v>
      </c>
      <c r="I15" s="10"/>
    </row>
    <row r="16" spans="2:11" ht="15.75" thickBot="1" x14ac:dyDescent="0.3">
      <c r="C16" s="8"/>
      <c r="G16" s="11"/>
      <c r="H16" s="12"/>
    </row>
    <row r="17" spans="2:14" ht="15.75" thickBot="1" x14ac:dyDescent="0.3">
      <c r="C17" s="8"/>
      <c r="G17" s="11"/>
      <c r="H17" s="12"/>
    </row>
    <row r="18" spans="2:14" ht="15.75" thickBot="1" x14ac:dyDescent="0.3"/>
    <row r="19" spans="2:14" s="18" customFormat="1" ht="12.75" x14ac:dyDescent="0.2">
      <c r="B19" s="13" t="s">
        <v>2</v>
      </c>
      <c r="C19" s="14" t="s">
        <v>3</v>
      </c>
      <c r="D19" s="14" t="s">
        <v>4</v>
      </c>
      <c r="E19" s="15" t="s">
        <v>5</v>
      </c>
      <c r="F19" s="16" t="s">
        <v>6</v>
      </c>
      <c r="G19" s="15" t="s">
        <v>6</v>
      </c>
      <c r="H19" s="15" t="s">
        <v>7</v>
      </c>
      <c r="I19" s="15" t="s">
        <v>8</v>
      </c>
    </row>
    <row r="20" spans="2:14" s="18" customFormat="1" ht="33" thickBot="1" x14ac:dyDescent="0.25">
      <c r="B20" s="94" t="s">
        <v>9</v>
      </c>
      <c r="C20" s="20"/>
      <c r="D20" s="20"/>
      <c r="E20" s="21"/>
      <c r="F20" s="22" t="s">
        <v>29</v>
      </c>
      <c r="G20" s="23" t="s">
        <v>30</v>
      </c>
      <c r="H20" s="21"/>
      <c r="I20" s="21"/>
    </row>
    <row r="21" spans="2:14" s="18" customFormat="1" ht="13.5" thickBot="1" x14ac:dyDescent="0.25">
      <c r="B21" s="95"/>
      <c r="C21" s="25" t="s">
        <v>13</v>
      </c>
      <c r="D21" s="26"/>
      <c r="E21" s="27"/>
      <c r="F21" s="27"/>
      <c r="G21" s="27"/>
      <c r="H21" s="27"/>
      <c r="I21" s="29"/>
    </row>
    <row r="22" spans="2:14" s="119" customFormat="1" ht="12.75" x14ac:dyDescent="0.2">
      <c r="B22" s="159"/>
      <c r="C22" s="114"/>
      <c r="D22" s="115"/>
      <c r="E22" s="116"/>
      <c r="F22" s="116"/>
      <c r="G22" s="116"/>
      <c r="H22" s="117"/>
      <c r="I22" s="118"/>
    </row>
    <row r="23" spans="2:14" s="126" customFormat="1" x14ac:dyDescent="0.25">
      <c r="B23" s="121"/>
      <c r="C23" s="121"/>
      <c r="D23" s="122"/>
      <c r="E23" s="123"/>
      <c r="F23" s="123"/>
      <c r="G23" s="123"/>
      <c r="H23" s="124"/>
      <c r="I23" s="125"/>
      <c r="K23" s="39"/>
      <c r="L23" s="40"/>
      <c r="M23" s="127"/>
      <c r="N23" s="127"/>
    </row>
    <row r="24" spans="2:14" x14ac:dyDescent="0.25">
      <c r="B24" s="46"/>
      <c r="C24" s="128"/>
      <c r="D24" s="129"/>
      <c r="E24" s="130"/>
      <c r="F24" s="130"/>
      <c r="G24" s="130"/>
      <c r="H24" s="131"/>
      <c r="I24" s="132"/>
      <c r="K24" s="45"/>
    </row>
    <row r="25" spans="2:14" x14ac:dyDescent="0.25">
      <c r="B25" s="46"/>
      <c r="C25" s="46"/>
      <c r="D25" s="129"/>
      <c r="E25" s="133"/>
      <c r="F25" s="133"/>
      <c r="G25" s="133"/>
      <c r="H25" s="131"/>
      <c r="I25" s="132"/>
      <c r="K25" s="45"/>
    </row>
    <row r="26" spans="2:14" ht="15.75" thickBot="1" x14ac:dyDescent="0.3">
      <c r="B26" s="96"/>
      <c r="C26" s="50"/>
      <c r="D26" s="51"/>
      <c r="E26" s="134"/>
      <c r="F26" s="134"/>
      <c r="G26" s="134"/>
      <c r="H26" s="134"/>
      <c r="I26" s="135"/>
    </row>
    <row r="27" spans="2:14" ht="15.75" thickBot="1" x14ac:dyDescent="0.3">
      <c r="B27" s="97"/>
      <c r="C27" s="56" t="s">
        <v>14</v>
      </c>
      <c r="D27" s="57"/>
      <c r="E27" s="136"/>
      <c r="F27" s="136"/>
      <c r="G27" s="136"/>
      <c r="H27" s="60" t="s">
        <v>15</v>
      </c>
      <c r="I27" s="12">
        <f>SUM(I22:I26)</f>
        <v>0</v>
      </c>
    </row>
    <row r="28" spans="2:14" ht="15.75" thickBot="1" x14ac:dyDescent="0.3">
      <c r="B28" s="97"/>
      <c r="C28" s="50"/>
      <c r="D28" s="61"/>
      <c r="E28" s="137"/>
      <c r="F28" s="137"/>
      <c r="G28" s="137"/>
      <c r="H28" s="137"/>
      <c r="I28" s="138"/>
    </row>
    <row r="29" spans="2:14" ht="15.75" thickBot="1" x14ac:dyDescent="0.3">
      <c r="B29" s="98"/>
      <c r="C29" s="25" t="s">
        <v>16</v>
      </c>
      <c r="D29" s="61"/>
      <c r="E29" s="137"/>
      <c r="F29" s="137"/>
      <c r="G29" s="137"/>
      <c r="H29" s="137"/>
      <c r="I29" s="138"/>
    </row>
    <row r="30" spans="2:14" s="297" customFormat="1" x14ac:dyDescent="0.25">
      <c r="B30" s="99"/>
      <c r="C30" s="67"/>
      <c r="D30" s="68"/>
      <c r="E30" s="139"/>
      <c r="F30" s="139"/>
      <c r="G30" s="139"/>
      <c r="H30" s="139"/>
      <c r="I30" s="140"/>
    </row>
    <row r="31" spans="2:14" s="297" customFormat="1" x14ac:dyDescent="0.25">
      <c r="B31" s="74"/>
      <c r="C31" s="74"/>
      <c r="D31" s="75"/>
      <c r="E31" s="142"/>
      <c r="F31" s="142"/>
      <c r="G31" s="142"/>
      <c r="H31" s="124"/>
      <c r="I31" s="125"/>
    </row>
    <row r="32" spans="2:14" s="297" customFormat="1" x14ac:dyDescent="0.25">
      <c r="B32" s="74"/>
      <c r="C32" s="74"/>
      <c r="D32" s="75"/>
      <c r="E32" s="142"/>
      <c r="F32" s="142"/>
      <c r="G32" s="142"/>
      <c r="H32" s="124"/>
      <c r="I32" s="125"/>
    </row>
    <row r="33" spans="2:11" s="297" customFormat="1" x14ac:dyDescent="0.25">
      <c r="B33" s="74"/>
      <c r="C33" s="74"/>
      <c r="D33" s="75"/>
      <c r="E33" s="142"/>
      <c r="F33" s="142"/>
      <c r="G33" s="142"/>
      <c r="H33" s="142"/>
      <c r="I33" s="125"/>
    </row>
    <row r="34" spans="2:11" s="297" customFormat="1" x14ac:dyDescent="0.25">
      <c r="B34" s="74"/>
      <c r="C34" s="74"/>
      <c r="D34" s="75"/>
      <c r="E34" s="142"/>
      <c r="F34" s="142"/>
      <c r="G34" s="142"/>
      <c r="H34" s="124"/>
      <c r="I34" s="125"/>
    </row>
    <row r="35" spans="2:11" s="297" customFormat="1" x14ac:dyDescent="0.25">
      <c r="B35" s="74"/>
      <c r="C35" s="74"/>
      <c r="D35" s="75"/>
      <c r="E35" s="142"/>
      <c r="F35" s="142"/>
      <c r="G35" s="142"/>
      <c r="H35" s="124"/>
      <c r="I35" s="125"/>
    </row>
    <row r="36" spans="2:11" x14ac:dyDescent="0.25">
      <c r="B36" s="46"/>
      <c r="C36" s="46"/>
      <c r="D36" s="78"/>
      <c r="E36" s="133"/>
      <c r="F36" s="133"/>
      <c r="G36" s="133"/>
      <c r="H36" s="133"/>
      <c r="I36" s="132"/>
    </row>
    <row r="37" spans="2:11" ht="15.75" thickBot="1" x14ac:dyDescent="0.3">
      <c r="B37" s="96"/>
      <c r="C37" s="50"/>
      <c r="D37" s="79"/>
      <c r="E37" s="143"/>
      <c r="F37" s="143"/>
      <c r="G37" s="143"/>
      <c r="H37" s="131"/>
      <c r="I37" s="144"/>
      <c r="K37" s="45"/>
    </row>
    <row r="38" spans="2:11" ht="15.75" thickBot="1" x14ac:dyDescent="0.3">
      <c r="B38" s="97"/>
      <c r="C38" s="56" t="s">
        <v>17</v>
      </c>
      <c r="D38" s="57"/>
      <c r="E38" s="136"/>
      <c r="F38" s="136"/>
      <c r="G38" s="136"/>
      <c r="H38" s="60" t="s">
        <v>15</v>
      </c>
      <c r="I38" s="12">
        <f>SUM(I30:I37)</f>
        <v>0</v>
      </c>
    </row>
    <row r="39" spans="2:11" ht="15.75" thickBot="1" x14ac:dyDescent="0.3">
      <c r="B39" s="97"/>
      <c r="C39" s="50"/>
      <c r="D39" s="61"/>
      <c r="E39" s="137"/>
      <c r="F39" s="137"/>
      <c r="G39" s="137"/>
      <c r="H39" s="137"/>
      <c r="I39" s="138"/>
    </row>
    <row r="40" spans="2:11" ht="15.75" thickBot="1" x14ac:dyDescent="0.3">
      <c r="B40" s="98"/>
      <c r="C40" s="25" t="s">
        <v>18</v>
      </c>
      <c r="D40" s="61"/>
      <c r="E40" s="137"/>
      <c r="F40" s="137"/>
      <c r="G40" s="137"/>
      <c r="H40" s="137"/>
      <c r="I40" s="138"/>
    </row>
    <row r="41" spans="2:11" ht="178.5" x14ac:dyDescent="0.25">
      <c r="B41" s="224" t="str">
        <f>'ANAS 2015'!B4</f>
        <v xml:space="preserve">SIC.04.02.001.3.b </v>
      </c>
      <c r="C41" s="232" t="str">
        <f>'ANAS 2015'!C4</f>
        <v xml:space="preserve">SEGNALE TRIANGOLARE O OTTAGONALE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LATO/DIAMETRO CM 120
-PER OGNI MESE IN PIÙ O FRAZIONE </v>
      </c>
      <c r="D41" s="234" t="str">
        <f>'ANAS 2015'!D4</f>
        <v xml:space="preserve">cad </v>
      </c>
      <c r="E41" s="249">
        <f>'BSIC12.a-3C '!E41</f>
        <v>5</v>
      </c>
      <c r="F41" s="250">
        <f>'ANAS 2015'!E4</f>
        <v>9.0500000000000007</v>
      </c>
      <c r="G41" s="249">
        <f t="shared" ref="G41:G49" si="0">F41/4</f>
        <v>2.2625000000000002</v>
      </c>
      <c r="H41" s="251">
        <f t="shared" ref="H41:H49" si="1">E41/$H$15</f>
        <v>5</v>
      </c>
      <c r="I41" s="252">
        <f t="shared" ref="I41:I49" si="2">H41*G41</f>
        <v>11.3125</v>
      </c>
      <c r="K41" s="45"/>
    </row>
    <row r="42" spans="2:11" ht="204" x14ac:dyDescent="0.25">
      <c r="B42" s="232" t="str">
        <f>'ANAS 2015'!B10</f>
        <v xml:space="preserve">SIC.04.02.010.2.b </v>
      </c>
      <c r="C42" s="232" t="str">
        <f>'ANAS 2015'!C10</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0,26 A 0,90 MQ DI SUPERFICIE 
-PER OGNI MESE IN PIÙ O FRAZIONE </v>
      </c>
      <c r="D42" s="239" t="str">
        <f>'ANAS 2015'!D10</f>
        <v>mq</v>
      </c>
      <c r="E42" s="253">
        <f>'BSIC12.a-3C '!E42</f>
        <v>1.68</v>
      </c>
      <c r="F42" s="254">
        <f>'ANAS 2015'!E10</f>
        <v>15.26</v>
      </c>
      <c r="G42" s="253">
        <f>F42/4</f>
        <v>3.8149999999999999</v>
      </c>
      <c r="H42" s="255">
        <f t="shared" si="1"/>
        <v>1.68</v>
      </c>
      <c r="I42" s="256">
        <f t="shared" si="2"/>
        <v>6.4091999999999993</v>
      </c>
      <c r="K42" s="45"/>
    </row>
    <row r="43" spans="2:11" ht="204" x14ac:dyDescent="0.25">
      <c r="B43" s="232" t="str">
        <f>'ANAS 2015'!B10</f>
        <v xml:space="preserve">SIC.04.02.010.2.b </v>
      </c>
      <c r="C43" s="232" t="str">
        <f>'ANAS 2015'!C10</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0,26 A 0,90 MQ DI SUPERFICIE 
-PER OGNI MESE IN PIÙ O FRAZIONE </v>
      </c>
      <c r="D43" s="239" t="str">
        <f>'ANAS 2015'!D10</f>
        <v>mq</v>
      </c>
      <c r="E43" s="253">
        <f>'BSIC12.a-3C '!E45</f>
        <v>18.225000000000001</v>
      </c>
      <c r="F43" s="254">
        <f>'ANAS 2015'!E10</f>
        <v>15.26</v>
      </c>
      <c r="G43" s="253">
        <v>3.8149999999999999</v>
      </c>
      <c r="H43" s="255">
        <f t="shared" si="1"/>
        <v>18.225000000000001</v>
      </c>
      <c r="I43" s="256">
        <f t="shared" si="2"/>
        <v>69.528375000000011</v>
      </c>
      <c r="K43" s="45"/>
    </row>
    <row r="44" spans="2:11" ht="204" x14ac:dyDescent="0.25">
      <c r="B44" s="232" t="str">
        <f>'ANAS 2015'!B10</f>
        <v xml:space="preserve">SIC.04.02.010.2.b </v>
      </c>
      <c r="C44" s="232" t="str">
        <f>'ANAS 2015'!C11</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0,91 A 3,00 MQ DI SUPERFICIE 
-PER IL PRIMO MESE O FRAZIONE </v>
      </c>
      <c r="D44" s="239" t="str">
        <f>'ANAS 2015'!D10</f>
        <v>mq</v>
      </c>
      <c r="E44" s="253">
        <f>'BSIC12.a-3C '!E46</f>
        <v>4.0949999999999998</v>
      </c>
      <c r="F44" s="254">
        <f>'ANAS 2015'!E11</f>
        <v>73.5</v>
      </c>
      <c r="G44" s="253">
        <v>3.8149999999999999</v>
      </c>
      <c r="H44" s="255">
        <f t="shared" si="1"/>
        <v>4.0949999999999998</v>
      </c>
      <c r="I44" s="256">
        <f t="shared" si="2"/>
        <v>15.622424999999998</v>
      </c>
      <c r="K44" s="45"/>
    </row>
    <row r="45" spans="2:11" ht="204" x14ac:dyDescent="0.25">
      <c r="B45" s="232" t="str">
        <f>'ANAS 2015'!B10</f>
        <v xml:space="preserve">SIC.04.02.010.2.b </v>
      </c>
      <c r="C45" s="232" t="str">
        <f>'ANAS 2015'!C11</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0,91 A 3,00 MQ DI SUPERFICIE 
-PER IL PRIMO MESE O FRAZIONE </v>
      </c>
      <c r="D45" s="239" t="str">
        <f>'ANAS 2015'!D11</f>
        <v>mq</v>
      </c>
      <c r="E45" s="253">
        <f>'BSIC12.a-3C '!E47</f>
        <v>6.48</v>
      </c>
      <c r="F45" s="254">
        <f>'ANAS 2015'!E11</f>
        <v>73.5</v>
      </c>
      <c r="G45" s="253">
        <v>3.8149999999999999</v>
      </c>
      <c r="H45" s="255">
        <f t="shared" si="1"/>
        <v>6.48</v>
      </c>
      <c r="I45" s="256">
        <f t="shared" si="2"/>
        <v>24.7212</v>
      </c>
      <c r="K45" s="45"/>
    </row>
    <row r="46" spans="2:11" ht="178.5" x14ac:dyDescent="0.25">
      <c r="B46" s="224" t="str">
        <f>'ANAS 2015'!B6</f>
        <v xml:space="preserve">SIC.04.02.005.3.b </v>
      </c>
      <c r="C46" s="232" t="str">
        <f>'ANAS 2015'!C6</f>
        <v xml:space="preserve">SEGNALE CIRCOLARE O ROMBOIDALE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DIAMETRO/LATO CM 90 
-PER OGNI MESE IN PIÙ O FRAZIONE </v>
      </c>
      <c r="D46" s="239" t="str">
        <f>'ANAS 2015'!D6</f>
        <v xml:space="preserve">cad </v>
      </c>
      <c r="E46" s="253">
        <f>'BSIC12.a-3C '!E44</f>
        <v>45</v>
      </c>
      <c r="F46" s="254">
        <f>'ANAS 2015'!E6</f>
        <v>9.1300000000000008</v>
      </c>
      <c r="G46" s="253">
        <f t="shared" si="0"/>
        <v>2.2825000000000002</v>
      </c>
      <c r="H46" s="255">
        <f t="shared" si="1"/>
        <v>45</v>
      </c>
      <c r="I46" s="256">
        <f t="shared" si="2"/>
        <v>102.71250000000001</v>
      </c>
      <c r="K46" s="45"/>
    </row>
    <row r="47" spans="2:11" ht="204" x14ac:dyDescent="0.25">
      <c r="B47" s="224" t="str">
        <f>'ANAS 2015'!B12</f>
        <v xml:space="preserve">SIC.04.02.010.3.b </v>
      </c>
      <c r="C47" s="232" t="str">
        <f>'ANAS 2015'!C12</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0,91 A 3,00 MQ DI SUPERFICIE 
-PER OGNI MESE IN PIÙ O FRAZIONE </v>
      </c>
      <c r="D47" s="239" t="str">
        <f>'ANAS 2015'!D12</f>
        <v>mq</v>
      </c>
      <c r="E47" s="253">
        <f>'BSIC12.a-3C '!E45</f>
        <v>18.225000000000001</v>
      </c>
      <c r="F47" s="254">
        <f>'ANAS 2015'!E12</f>
        <v>15.59</v>
      </c>
      <c r="G47" s="253">
        <f t="shared" si="0"/>
        <v>3.8975</v>
      </c>
      <c r="H47" s="255">
        <f t="shared" si="1"/>
        <v>18.225000000000001</v>
      </c>
      <c r="I47" s="256">
        <f t="shared" si="2"/>
        <v>71.031937499999998</v>
      </c>
      <c r="K47" s="45"/>
    </row>
    <row r="48" spans="2:11" ht="204" x14ac:dyDescent="0.25">
      <c r="B48" s="224" t="str">
        <f>'ANAS 2015'!B10</f>
        <v xml:space="preserve">SIC.04.02.010.2.b </v>
      </c>
      <c r="C48" s="232" t="str">
        <f>'ANAS 2015'!C10</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0,26 A 0,90 MQ DI SUPERFICIE 
-PER OGNI MESE IN PIÙ O FRAZIONE </v>
      </c>
      <c r="D48" s="239" t="str">
        <f>'ANAS 2015'!D10</f>
        <v>mq</v>
      </c>
      <c r="E48" s="253">
        <f>'BSIC12.a-3C '!E46</f>
        <v>4.0949999999999998</v>
      </c>
      <c r="F48" s="254">
        <f>'ANAS 2015'!E10</f>
        <v>15.26</v>
      </c>
      <c r="G48" s="253">
        <f t="shared" si="0"/>
        <v>3.8149999999999999</v>
      </c>
      <c r="H48" s="255">
        <f t="shared" si="1"/>
        <v>4.0949999999999998</v>
      </c>
      <c r="I48" s="256">
        <f t="shared" si="2"/>
        <v>15.622424999999998</v>
      </c>
      <c r="K48" s="45"/>
    </row>
    <row r="49" spans="2:11" ht="78" thickBot="1" x14ac:dyDescent="0.3">
      <c r="B49" s="111" t="str">
        <f>' CPT 2012 agg.2014'!B3</f>
        <v>S.1.01.1.9.c</v>
      </c>
      <c r="C49" s="111" t="str">
        <f>' CPT 2012 agg.2014'!C3</f>
        <v>Delimitazione provvisoria di zone di lavoro realizzata mediante transenne modulari costituite da struttura principale in tubolare di ferro, diametro 33 mm, e barre verticali in tondino, diametro 8 mm, entrambe zincate a caldo, dotate di ganci e attacchi per il collegamento continuo degli elementi senza vincoli di orientamento. Nolo per ogni mese o frazione.
Modulo di altezza pari a 1110 mm e lunghezza pari a 2000 mm con pannello a strisce alternate oblique bianche e rosse, rifrangenti in classe i.</v>
      </c>
      <c r="D49" s="239" t="str">
        <f>' CPT 2012 agg.2014'!D3</f>
        <v xml:space="preserve">cad </v>
      </c>
      <c r="E49" s="240">
        <f>'BSIC12.a-3C '!E52</f>
        <v>1</v>
      </c>
      <c r="F49" s="254">
        <f>' CPT 2012 agg.2014'!E3</f>
        <v>2.16</v>
      </c>
      <c r="G49" s="253">
        <f t="shared" si="0"/>
        <v>0.54</v>
      </c>
      <c r="H49" s="255">
        <f t="shared" si="1"/>
        <v>1</v>
      </c>
      <c r="I49" s="256">
        <f t="shared" si="2"/>
        <v>0.54</v>
      </c>
      <c r="K49" s="45"/>
    </row>
    <row r="50" spans="2:11" ht="15.75" thickBot="1" x14ac:dyDescent="0.3">
      <c r="B50" s="97"/>
      <c r="C50" s="56" t="s">
        <v>22</v>
      </c>
      <c r="D50" s="57"/>
      <c r="E50" s="136"/>
      <c r="F50" s="136"/>
      <c r="G50" s="136"/>
      <c r="H50" s="60" t="s">
        <v>15</v>
      </c>
      <c r="I50" s="12">
        <f>SUM(I41:I49)</f>
        <v>317.50056250000006</v>
      </c>
    </row>
    <row r="51" spans="2:11" ht="15.75" thickBot="1" x14ac:dyDescent="0.3">
      <c r="C51" s="87"/>
      <c r="D51" s="88"/>
      <c r="E51" s="147"/>
      <c r="F51" s="147"/>
      <c r="G51" s="147"/>
      <c r="H51" s="148"/>
      <c r="I51" s="148"/>
    </row>
    <row r="52" spans="2:11" ht="15.75" thickBot="1" x14ac:dyDescent="0.3">
      <c r="C52" s="91"/>
      <c r="D52" s="91"/>
      <c r="E52" s="91"/>
      <c r="F52" s="91"/>
      <c r="G52" s="91" t="s">
        <v>23</v>
      </c>
      <c r="H52" s="92" t="s">
        <v>24</v>
      </c>
      <c r="I52" s="12">
        <f>I50+I38+I27</f>
        <v>317.50056250000006</v>
      </c>
    </row>
    <row r="54" spans="2:11" x14ac:dyDescent="0.25">
      <c r="B54" s="150" t="s">
        <v>25</v>
      </c>
      <c r="C54" s="151"/>
      <c r="D54" s="152"/>
      <c r="E54" s="153"/>
      <c r="F54" s="153"/>
      <c r="G54" s="153"/>
      <c r="H54" s="153"/>
      <c r="I54" s="153"/>
      <c r="J54" s="153"/>
      <c r="K54" s="153"/>
    </row>
    <row r="55" spans="2:11" x14ac:dyDescent="0.25">
      <c r="B55" s="154" t="s">
        <v>26</v>
      </c>
      <c r="C55" s="386" t="s">
        <v>159</v>
      </c>
      <c r="D55" s="386"/>
      <c r="E55" s="386"/>
      <c r="F55" s="386"/>
      <c r="G55" s="386"/>
      <c r="H55" s="386"/>
      <c r="I55" s="386"/>
      <c r="J55" s="386"/>
      <c r="K55" s="386"/>
    </row>
    <row r="56" spans="2:11" ht="31.5" customHeight="1" x14ac:dyDescent="0.25">
      <c r="B56" s="154" t="s">
        <v>27</v>
      </c>
      <c r="C56" s="386" t="s">
        <v>161</v>
      </c>
      <c r="D56" s="386"/>
      <c r="E56" s="386"/>
      <c r="F56" s="386"/>
      <c r="G56" s="386"/>
      <c r="H56" s="386"/>
      <c r="I56" s="386"/>
      <c r="J56" s="298"/>
      <c r="K56" s="298"/>
    </row>
  </sheetData>
  <mergeCells count="4">
    <mergeCell ref="B2:B3"/>
    <mergeCell ref="C2:F13"/>
    <mergeCell ref="C55:K55"/>
    <mergeCell ref="C56:I56"/>
  </mergeCells>
  <pageMargins left="0.7" right="0.7" top="0.75" bottom="0.75" header="0.3" footer="0.3"/>
  <pageSetup paperSize="9" scale="54" orientation="portrait" r:id="rId1"/>
  <legacy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B1:M45"/>
  <sheetViews>
    <sheetView view="pageBreakPreview" topLeftCell="A22" zoomScale="85" zoomScaleNormal="70" zoomScaleSheetLayoutView="85" workbookViewId="0">
      <selection activeCell="N49" sqref="N49"/>
    </sheetView>
  </sheetViews>
  <sheetFormatPr defaultRowHeight="15" x14ac:dyDescent="0.25"/>
  <cols>
    <col min="1" max="1" width="3.7109375" style="289" customWidth="1"/>
    <col min="2" max="2" width="15.7109375" style="289" customWidth="1"/>
    <col min="3" max="3" width="80.7109375" style="289" customWidth="1"/>
    <col min="4" max="4" width="8.7109375" style="6" customWidth="1"/>
    <col min="5" max="5" width="11" style="112" customWidth="1"/>
    <col min="6" max="6" width="10.7109375" style="112" customWidth="1"/>
    <col min="7" max="7" width="12.42578125" style="112" customWidth="1"/>
    <col min="8" max="8" width="10.7109375" style="112" customWidth="1"/>
    <col min="9" max="9" width="3.7109375" style="289" customWidth="1"/>
    <col min="10" max="10" width="9.42578125" style="289" bestFit="1" customWidth="1"/>
    <col min="11" max="257" width="9.140625" style="289"/>
    <col min="258" max="258" width="13.7109375" style="289" customWidth="1"/>
    <col min="259" max="259" width="42.7109375" style="289" bestFit="1" customWidth="1"/>
    <col min="260" max="261" width="8.7109375" style="289" customWidth="1"/>
    <col min="262" max="264" width="10.7109375" style="289" customWidth="1"/>
    <col min="265" max="265" width="3.7109375" style="289" customWidth="1"/>
    <col min="266" max="266" width="9.42578125" style="289" bestFit="1" customWidth="1"/>
    <col min="267" max="513" width="9.140625" style="289"/>
    <col min="514" max="514" width="13.7109375" style="289" customWidth="1"/>
    <col min="515" max="515" width="42.7109375" style="289" bestFit="1" customWidth="1"/>
    <col min="516" max="517" width="8.7109375" style="289" customWidth="1"/>
    <col min="518" max="520" width="10.7109375" style="289" customWidth="1"/>
    <col min="521" max="521" width="3.7109375" style="289" customWidth="1"/>
    <col min="522" max="522" width="9.42578125" style="289" bestFit="1" customWidth="1"/>
    <col min="523" max="769" width="9.140625" style="289"/>
    <col min="770" max="770" width="13.7109375" style="289" customWidth="1"/>
    <col min="771" max="771" width="42.7109375" style="289" bestFit="1" customWidth="1"/>
    <col min="772" max="773" width="8.7109375" style="289" customWidth="1"/>
    <col min="774" max="776" width="10.7109375" style="289" customWidth="1"/>
    <col min="777" max="777" width="3.7109375" style="289" customWidth="1"/>
    <col min="778" max="778" width="9.42578125" style="289" bestFit="1" customWidth="1"/>
    <col min="779" max="1025" width="9.140625" style="289"/>
    <col min="1026" max="1026" width="13.7109375" style="289" customWidth="1"/>
    <col min="1027" max="1027" width="42.7109375" style="289" bestFit="1" customWidth="1"/>
    <col min="1028" max="1029" width="8.7109375" style="289" customWidth="1"/>
    <col min="1030" max="1032" width="10.7109375" style="289" customWidth="1"/>
    <col min="1033" max="1033" width="3.7109375" style="289" customWidth="1"/>
    <col min="1034" max="1034" width="9.42578125" style="289" bestFit="1" customWidth="1"/>
    <col min="1035" max="1281" width="9.140625" style="289"/>
    <col min="1282" max="1282" width="13.7109375" style="289" customWidth="1"/>
    <col min="1283" max="1283" width="42.7109375" style="289" bestFit="1" customWidth="1"/>
    <col min="1284" max="1285" width="8.7109375" style="289" customWidth="1"/>
    <col min="1286" max="1288" width="10.7109375" style="289" customWidth="1"/>
    <col min="1289" max="1289" width="3.7109375" style="289" customWidth="1"/>
    <col min="1290" max="1290" width="9.42578125" style="289" bestFit="1" customWidth="1"/>
    <col min="1291" max="1537" width="9.140625" style="289"/>
    <col min="1538" max="1538" width="13.7109375" style="289" customWidth="1"/>
    <col min="1539" max="1539" width="42.7109375" style="289" bestFit="1" customWidth="1"/>
    <col min="1540" max="1541" width="8.7109375" style="289" customWidth="1"/>
    <col min="1542" max="1544" width="10.7109375" style="289" customWidth="1"/>
    <col min="1545" max="1545" width="3.7109375" style="289" customWidth="1"/>
    <col min="1546" max="1546" width="9.42578125" style="289" bestFit="1" customWidth="1"/>
    <col min="1547" max="1793" width="9.140625" style="289"/>
    <col min="1794" max="1794" width="13.7109375" style="289" customWidth="1"/>
    <col min="1795" max="1795" width="42.7109375" style="289" bestFit="1" customWidth="1"/>
    <col min="1796" max="1797" width="8.7109375" style="289" customWidth="1"/>
    <col min="1798" max="1800" width="10.7109375" style="289" customWidth="1"/>
    <col min="1801" max="1801" width="3.7109375" style="289" customWidth="1"/>
    <col min="1802" max="1802" width="9.42578125" style="289" bestFit="1" customWidth="1"/>
    <col min="1803" max="2049" width="9.140625" style="289"/>
    <col min="2050" max="2050" width="13.7109375" style="289" customWidth="1"/>
    <col min="2051" max="2051" width="42.7109375" style="289" bestFit="1" customWidth="1"/>
    <col min="2052" max="2053" width="8.7109375" style="289" customWidth="1"/>
    <col min="2054" max="2056" width="10.7109375" style="289" customWidth="1"/>
    <col min="2057" max="2057" width="3.7109375" style="289" customWidth="1"/>
    <col min="2058" max="2058" width="9.42578125" style="289" bestFit="1" customWidth="1"/>
    <col min="2059" max="2305" width="9.140625" style="289"/>
    <col min="2306" max="2306" width="13.7109375" style="289" customWidth="1"/>
    <col min="2307" max="2307" width="42.7109375" style="289" bestFit="1" customWidth="1"/>
    <col min="2308" max="2309" width="8.7109375" style="289" customWidth="1"/>
    <col min="2310" max="2312" width="10.7109375" style="289" customWidth="1"/>
    <col min="2313" max="2313" width="3.7109375" style="289" customWidth="1"/>
    <col min="2314" max="2314" width="9.42578125" style="289" bestFit="1" customWidth="1"/>
    <col min="2315" max="2561" width="9.140625" style="289"/>
    <col min="2562" max="2562" width="13.7109375" style="289" customWidth="1"/>
    <col min="2563" max="2563" width="42.7109375" style="289" bestFit="1" customWidth="1"/>
    <col min="2564" max="2565" width="8.7109375" style="289" customWidth="1"/>
    <col min="2566" max="2568" width="10.7109375" style="289" customWidth="1"/>
    <col min="2569" max="2569" width="3.7109375" style="289" customWidth="1"/>
    <col min="2570" max="2570" width="9.42578125" style="289" bestFit="1" customWidth="1"/>
    <col min="2571" max="2817" width="9.140625" style="289"/>
    <col min="2818" max="2818" width="13.7109375" style="289" customWidth="1"/>
    <col min="2819" max="2819" width="42.7109375" style="289" bestFit="1" customWidth="1"/>
    <col min="2820" max="2821" width="8.7109375" style="289" customWidth="1"/>
    <col min="2822" max="2824" width="10.7109375" style="289" customWidth="1"/>
    <col min="2825" max="2825" width="3.7109375" style="289" customWidth="1"/>
    <col min="2826" max="2826" width="9.42578125" style="289" bestFit="1" customWidth="1"/>
    <col min="2827" max="3073" width="9.140625" style="289"/>
    <col min="3074" max="3074" width="13.7109375" style="289" customWidth="1"/>
    <col min="3075" max="3075" width="42.7109375" style="289" bestFit="1" customWidth="1"/>
    <col min="3076" max="3077" width="8.7109375" style="289" customWidth="1"/>
    <col min="3078" max="3080" width="10.7109375" style="289" customWidth="1"/>
    <col min="3081" max="3081" width="3.7109375" style="289" customWidth="1"/>
    <col min="3082" max="3082" width="9.42578125" style="289" bestFit="1" customWidth="1"/>
    <col min="3083" max="3329" width="9.140625" style="289"/>
    <col min="3330" max="3330" width="13.7109375" style="289" customWidth="1"/>
    <col min="3331" max="3331" width="42.7109375" style="289" bestFit="1" customWidth="1"/>
    <col min="3332" max="3333" width="8.7109375" style="289" customWidth="1"/>
    <col min="3334" max="3336" width="10.7109375" style="289" customWidth="1"/>
    <col min="3337" max="3337" width="3.7109375" style="289" customWidth="1"/>
    <col min="3338" max="3338" width="9.42578125" style="289" bestFit="1" customWidth="1"/>
    <col min="3339" max="3585" width="9.140625" style="289"/>
    <col min="3586" max="3586" width="13.7109375" style="289" customWidth="1"/>
    <col min="3587" max="3587" width="42.7109375" style="289" bestFit="1" customWidth="1"/>
    <col min="3588" max="3589" width="8.7109375" style="289" customWidth="1"/>
    <col min="3590" max="3592" width="10.7109375" style="289" customWidth="1"/>
    <col min="3593" max="3593" width="3.7109375" style="289" customWidth="1"/>
    <col min="3594" max="3594" width="9.42578125" style="289" bestFit="1" customWidth="1"/>
    <col min="3595" max="3841" width="9.140625" style="289"/>
    <col min="3842" max="3842" width="13.7109375" style="289" customWidth="1"/>
    <col min="3843" max="3843" width="42.7109375" style="289" bestFit="1" customWidth="1"/>
    <col min="3844" max="3845" width="8.7109375" style="289" customWidth="1"/>
    <col min="3846" max="3848" width="10.7109375" style="289" customWidth="1"/>
    <col min="3849" max="3849" width="3.7109375" style="289" customWidth="1"/>
    <col min="3850" max="3850" width="9.42578125" style="289" bestFit="1" customWidth="1"/>
    <col min="3851" max="4097" width="9.140625" style="289"/>
    <col min="4098" max="4098" width="13.7109375" style="289" customWidth="1"/>
    <col min="4099" max="4099" width="42.7109375" style="289" bestFit="1" customWidth="1"/>
    <col min="4100" max="4101" width="8.7109375" style="289" customWidth="1"/>
    <col min="4102" max="4104" width="10.7109375" style="289" customWidth="1"/>
    <col min="4105" max="4105" width="3.7109375" style="289" customWidth="1"/>
    <col min="4106" max="4106" width="9.42578125" style="289" bestFit="1" customWidth="1"/>
    <col min="4107" max="4353" width="9.140625" style="289"/>
    <col min="4354" max="4354" width="13.7109375" style="289" customWidth="1"/>
    <col min="4355" max="4355" width="42.7109375" style="289" bestFit="1" customWidth="1"/>
    <col min="4356" max="4357" width="8.7109375" style="289" customWidth="1"/>
    <col min="4358" max="4360" width="10.7109375" style="289" customWidth="1"/>
    <col min="4361" max="4361" width="3.7109375" style="289" customWidth="1"/>
    <col min="4362" max="4362" width="9.42578125" style="289" bestFit="1" customWidth="1"/>
    <col min="4363" max="4609" width="9.140625" style="289"/>
    <col min="4610" max="4610" width="13.7109375" style="289" customWidth="1"/>
    <col min="4611" max="4611" width="42.7109375" style="289" bestFit="1" customWidth="1"/>
    <col min="4612" max="4613" width="8.7109375" style="289" customWidth="1"/>
    <col min="4614" max="4616" width="10.7109375" style="289" customWidth="1"/>
    <col min="4617" max="4617" width="3.7109375" style="289" customWidth="1"/>
    <col min="4618" max="4618" width="9.42578125" style="289" bestFit="1" customWidth="1"/>
    <col min="4619" max="4865" width="9.140625" style="289"/>
    <col min="4866" max="4866" width="13.7109375" style="289" customWidth="1"/>
    <col min="4867" max="4867" width="42.7109375" style="289" bestFit="1" customWidth="1"/>
    <col min="4868" max="4869" width="8.7109375" style="289" customWidth="1"/>
    <col min="4870" max="4872" width="10.7109375" style="289" customWidth="1"/>
    <col min="4873" max="4873" width="3.7109375" style="289" customWidth="1"/>
    <col min="4874" max="4874" width="9.42578125" style="289" bestFit="1" customWidth="1"/>
    <col min="4875" max="5121" width="9.140625" style="289"/>
    <col min="5122" max="5122" width="13.7109375" style="289" customWidth="1"/>
    <col min="5123" max="5123" width="42.7109375" style="289" bestFit="1" customWidth="1"/>
    <col min="5124" max="5125" width="8.7109375" style="289" customWidth="1"/>
    <col min="5126" max="5128" width="10.7109375" style="289" customWidth="1"/>
    <col min="5129" max="5129" width="3.7109375" style="289" customWidth="1"/>
    <col min="5130" max="5130" width="9.42578125" style="289" bestFit="1" customWidth="1"/>
    <col min="5131" max="5377" width="9.140625" style="289"/>
    <col min="5378" max="5378" width="13.7109375" style="289" customWidth="1"/>
    <col min="5379" max="5379" width="42.7109375" style="289" bestFit="1" customWidth="1"/>
    <col min="5380" max="5381" width="8.7109375" style="289" customWidth="1"/>
    <col min="5382" max="5384" width="10.7109375" style="289" customWidth="1"/>
    <col min="5385" max="5385" width="3.7109375" style="289" customWidth="1"/>
    <col min="5386" max="5386" width="9.42578125" style="289" bestFit="1" customWidth="1"/>
    <col min="5387" max="5633" width="9.140625" style="289"/>
    <col min="5634" max="5634" width="13.7109375" style="289" customWidth="1"/>
    <col min="5635" max="5635" width="42.7109375" style="289" bestFit="1" customWidth="1"/>
    <col min="5636" max="5637" width="8.7109375" style="289" customWidth="1"/>
    <col min="5638" max="5640" width="10.7109375" style="289" customWidth="1"/>
    <col min="5641" max="5641" width="3.7109375" style="289" customWidth="1"/>
    <col min="5642" max="5642" width="9.42578125" style="289" bestFit="1" customWidth="1"/>
    <col min="5643" max="5889" width="9.140625" style="289"/>
    <col min="5890" max="5890" width="13.7109375" style="289" customWidth="1"/>
    <col min="5891" max="5891" width="42.7109375" style="289" bestFit="1" customWidth="1"/>
    <col min="5892" max="5893" width="8.7109375" style="289" customWidth="1"/>
    <col min="5894" max="5896" width="10.7109375" style="289" customWidth="1"/>
    <col min="5897" max="5897" width="3.7109375" style="289" customWidth="1"/>
    <col min="5898" max="5898" width="9.42578125" style="289" bestFit="1" customWidth="1"/>
    <col min="5899" max="6145" width="9.140625" style="289"/>
    <col min="6146" max="6146" width="13.7109375" style="289" customWidth="1"/>
    <col min="6147" max="6147" width="42.7109375" style="289" bestFit="1" customWidth="1"/>
    <col min="6148" max="6149" width="8.7109375" style="289" customWidth="1"/>
    <col min="6150" max="6152" width="10.7109375" style="289" customWidth="1"/>
    <col min="6153" max="6153" width="3.7109375" style="289" customWidth="1"/>
    <col min="6154" max="6154" width="9.42578125" style="289" bestFit="1" customWidth="1"/>
    <col min="6155" max="6401" width="9.140625" style="289"/>
    <col min="6402" max="6402" width="13.7109375" style="289" customWidth="1"/>
    <col min="6403" max="6403" width="42.7109375" style="289" bestFit="1" customWidth="1"/>
    <col min="6404" max="6405" width="8.7109375" style="289" customWidth="1"/>
    <col min="6406" max="6408" width="10.7109375" style="289" customWidth="1"/>
    <col min="6409" max="6409" width="3.7109375" style="289" customWidth="1"/>
    <col min="6410" max="6410" width="9.42578125" style="289" bestFit="1" customWidth="1"/>
    <col min="6411" max="6657" width="9.140625" style="289"/>
    <col min="6658" max="6658" width="13.7109375" style="289" customWidth="1"/>
    <col min="6659" max="6659" width="42.7109375" style="289" bestFit="1" customWidth="1"/>
    <col min="6660" max="6661" width="8.7109375" style="289" customWidth="1"/>
    <col min="6662" max="6664" width="10.7109375" style="289" customWidth="1"/>
    <col min="6665" max="6665" width="3.7109375" style="289" customWidth="1"/>
    <col min="6666" max="6666" width="9.42578125" style="289" bestFit="1" customWidth="1"/>
    <col min="6667" max="6913" width="9.140625" style="289"/>
    <col min="6914" max="6914" width="13.7109375" style="289" customWidth="1"/>
    <col min="6915" max="6915" width="42.7109375" style="289" bestFit="1" customWidth="1"/>
    <col min="6916" max="6917" width="8.7109375" style="289" customWidth="1"/>
    <col min="6918" max="6920" width="10.7109375" style="289" customWidth="1"/>
    <col min="6921" max="6921" width="3.7109375" style="289" customWidth="1"/>
    <col min="6922" max="6922" width="9.42578125" style="289" bestFit="1" customWidth="1"/>
    <col min="6923" max="7169" width="9.140625" style="289"/>
    <col min="7170" max="7170" width="13.7109375" style="289" customWidth="1"/>
    <col min="7171" max="7171" width="42.7109375" style="289" bestFit="1" customWidth="1"/>
    <col min="7172" max="7173" width="8.7109375" style="289" customWidth="1"/>
    <col min="7174" max="7176" width="10.7109375" style="289" customWidth="1"/>
    <col min="7177" max="7177" width="3.7109375" style="289" customWidth="1"/>
    <col min="7178" max="7178" width="9.42578125" style="289" bestFit="1" customWidth="1"/>
    <col min="7179" max="7425" width="9.140625" style="289"/>
    <col min="7426" max="7426" width="13.7109375" style="289" customWidth="1"/>
    <col min="7427" max="7427" width="42.7109375" style="289" bestFit="1" customWidth="1"/>
    <col min="7428" max="7429" width="8.7109375" style="289" customWidth="1"/>
    <col min="7430" max="7432" width="10.7109375" style="289" customWidth="1"/>
    <col min="7433" max="7433" width="3.7109375" style="289" customWidth="1"/>
    <col min="7434" max="7434" width="9.42578125" style="289" bestFit="1" customWidth="1"/>
    <col min="7435" max="7681" width="9.140625" style="289"/>
    <col min="7682" max="7682" width="13.7109375" style="289" customWidth="1"/>
    <col min="7683" max="7683" width="42.7109375" style="289" bestFit="1" customWidth="1"/>
    <col min="7684" max="7685" width="8.7109375" style="289" customWidth="1"/>
    <col min="7686" max="7688" width="10.7109375" style="289" customWidth="1"/>
    <col min="7689" max="7689" width="3.7109375" style="289" customWidth="1"/>
    <col min="7690" max="7690" width="9.42578125" style="289" bestFit="1" customWidth="1"/>
    <col min="7691" max="7937" width="9.140625" style="289"/>
    <col min="7938" max="7938" width="13.7109375" style="289" customWidth="1"/>
    <col min="7939" max="7939" width="42.7109375" style="289" bestFit="1" customWidth="1"/>
    <col min="7940" max="7941" width="8.7109375" style="289" customWidth="1"/>
    <col min="7942" max="7944" width="10.7109375" style="289" customWidth="1"/>
    <col min="7945" max="7945" width="3.7109375" style="289" customWidth="1"/>
    <col min="7946" max="7946" width="9.42578125" style="289" bestFit="1" customWidth="1"/>
    <col min="7947" max="8193" width="9.140625" style="289"/>
    <col min="8194" max="8194" width="13.7109375" style="289" customWidth="1"/>
    <col min="8195" max="8195" width="42.7109375" style="289" bestFit="1" customWidth="1"/>
    <col min="8196" max="8197" width="8.7109375" style="289" customWidth="1"/>
    <col min="8198" max="8200" width="10.7109375" style="289" customWidth="1"/>
    <col min="8201" max="8201" width="3.7109375" style="289" customWidth="1"/>
    <col min="8202" max="8202" width="9.42578125" style="289" bestFit="1" customWidth="1"/>
    <col min="8203" max="8449" width="9.140625" style="289"/>
    <col min="8450" max="8450" width="13.7109375" style="289" customWidth="1"/>
    <col min="8451" max="8451" width="42.7109375" style="289" bestFit="1" customWidth="1"/>
    <col min="8452" max="8453" width="8.7109375" style="289" customWidth="1"/>
    <col min="8454" max="8456" width="10.7109375" style="289" customWidth="1"/>
    <col min="8457" max="8457" width="3.7109375" style="289" customWidth="1"/>
    <col min="8458" max="8458" width="9.42578125" style="289" bestFit="1" customWidth="1"/>
    <col min="8459" max="8705" width="9.140625" style="289"/>
    <col min="8706" max="8706" width="13.7109375" style="289" customWidth="1"/>
    <col min="8707" max="8707" width="42.7109375" style="289" bestFit="1" customWidth="1"/>
    <col min="8708" max="8709" width="8.7109375" style="289" customWidth="1"/>
    <col min="8710" max="8712" width="10.7109375" style="289" customWidth="1"/>
    <col min="8713" max="8713" width="3.7109375" style="289" customWidth="1"/>
    <col min="8714" max="8714" width="9.42578125" style="289" bestFit="1" customWidth="1"/>
    <col min="8715" max="8961" width="9.140625" style="289"/>
    <col min="8962" max="8962" width="13.7109375" style="289" customWidth="1"/>
    <col min="8963" max="8963" width="42.7109375" style="289" bestFit="1" customWidth="1"/>
    <col min="8964" max="8965" width="8.7109375" style="289" customWidth="1"/>
    <col min="8966" max="8968" width="10.7109375" style="289" customWidth="1"/>
    <col min="8969" max="8969" width="3.7109375" style="289" customWidth="1"/>
    <col min="8970" max="8970" width="9.42578125" style="289" bestFit="1" customWidth="1"/>
    <col min="8971" max="9217" width="9.140625" style="289"/>
    <col min="9218" max="9218" width="13.7109375" style="289" customWidth="1"/>
    <col min="9219" max="9219" width="42.7109375" style="289" bestFit="1" customWidth="1"/>
    <col min="9220" max="9221" width="8.7109375" style="289" customWidth="1"/>
    <col min="9222" max="9224" width="10.7109375" style="289" customWidth="1"/>
    <col min="9225" max="9225" width="3.7109375" style="289" customWidth="1"/>
    <col min="9226" max="9226" width="9.42578125" style="289" bestFit="1" customWidth="1"/>
    <col min="9227" max="9473" width="9.140625" style="289"/>
    <col min="9474" max="9474" width="13.7109375" style="289" customWidth="1"/>
    <col min="9475" max="9475" width="42.7109375" style="289" bestFit="1" customWidth="1"/>
    <col min="9476" max="9477" width="8.7109375" style="289" customWidth="1"/>
    <col min="9478" max="9480" width="10.7109375" style="289" customWidth="1"/>
    <col min="9481" max="9481" width="3.7109375" style="289" customWidth="1"/>
    <col min="9482" max="9482" width="9.42578125" style="289" bestFit="1" customWidth="1"/>
    <col min="9483" max="9729" width="9.140625" style="289"/>
    <col min="9730" max="9730" width="13.7109375" style="289" customWidth="1"/>
    <col min="9731" max="9731" width="42.7109375" style="289" bestFit="1" customWidth="1"/>
    <col min="9732" max="9733" width="8.7109375" style="289" customWidth="1"/>
    <col min="9734" max="9736" width="10.7109375" style="289" customWidth="1"/>
    <col min="9737" max="9737" width="3.7109375" style="289" customWidth="1"/>
    <col min="9738" max="9738" width="9.42578125" style="289" bestFit="1" customWidth="1"/>
    <col min="9739" max="9985" width="9.140625" style="289"/>
    <col min="9986" max="9986" width="13.7109375" style="289" customWidth="1"/>
    <col min="9987" max="9987" width="42.7109375" style="289" bestFit="1" customWidth="1"/>
    <col min="9988" max="9989" width="8.7109375" style="289" customWidth="1"/>
    <col min="9990" max="9992" width="10.7109375" style="289" customWidth="1"/>
    <col min="9993" max="9993" width="3.7109375" style="289" customWidth="1"/>
    <col min="9994" max="9994" width="9.42578125" style="289" bestFit="1" customWidth="1"/>
    <col min="9995" max="10241" width="9.140625" style="289"/>
    <col min="10242" max="10242" width="13.7109375" style="289" customWidth="1"/>
    <col min="10243" max="10243" width="42.7109375" style="289" bestFit="1" customWidth="1"/>
    <col min="10244" max="10245" width="8.7109375" style="289" customWidth="1"/>
    <col min="10246" max="10248" width="10.7109375" style="289" customWidth="1"/>
    <col min="10249" max="10249" width="3.7109375" style="289" customWidth="1"/>
    <col min="10250" max="10250" width="9.42578125" style="289" bestFit="1" customWidth="1"/>
    <col min="10251" max="10497" width="9.140625" style="289"/>
    <col min="10498" max="10498" width="13.7109375" style="289" customWidth="1"/>
    <col min="10499" max="10499" width="42.7109375" style="289" bestFit="1" customWidth="1"/>
    <col min="10500" max="10501" width="8.7109375" style="289" customWidth="1"/>
    <col min="10502" max="10504" width="10.7109375" style="289" customWidth="1"/>
    <col min="10505" max="10505" width="3.7109375" style="289" customWidth="1"/>
    <col min="10506" max="10506" width="9.42578125" style="289" bestFit="1" customWidth="1"/>
    <col min="10507" max="10753" width="9.140625" style="289"/>
    <col min="10754" max="10754" width="13.7109375" style="289" customWidth="1"/>
    <col min="10755" max="10755" width="42.7109375" style="289" bestFit="1" customWidth="1"/>
    <col min="10756" max="10757" width="8.7109375" style="289" customWidth="1"/>
    <col min="10758" max="10760" width="10.7109375" style="289" customWidth="1"/>
    <col min="10761" max="10761" width="3.7109375" style="289" customWidth="1"/>
    <col min="10762" max="10762" width="9.42578125" style="289" bestFit="1" customWidth="1"/>
    <col min="10763" max="11009" width="9.140625" style="289"/>
    <col min="11010" max="11010" width="13.7109375" style="289" customWidth="1"/>
    <col min="11011" max="11011" width="42.7109375" style="289" bestFit="1" customWidth="1"/>
    <col min="11012" max="11013" width="8.7109375" style="289" customWidth="1"/>
    <col min="11014" max="11016" width="10.7109375" style="289" customWidth="1"/>
    <col min="11017" max="11017" width="3.7109375" style="289" customWidth="1"/>
    <col min="11018" max="11018" width="9.42578125" style="289" bestFit="1" customWidth="1"/>
    <col min="11019" max="11265" width="9.140625" style="289"/>
    <col min="11266" max="11266" width="13.7109375" style="289" customWidth="1"/>
    <col min="11267" max="11267" width="42.7109375" style="289" bestFit="1" customWidth="1"/>
    <col min="11268" max="11269" width="8.7109375" style="289" customWidth="1"/>
    <col min="11270" max="11272" width="10.7109375" style="289" customWidth="1"/>
    <col min="11273" max="11273" width="3.7109375" style="289" customWidth="1"/>
    <col min="11274" max="11274" width="9.42578125" style="289" bestFit="1" customWidth="1"/>
    <col min="11275" max="11521" width="9.140625" style="289"/>
    <col min="11522" max="11522" width="13.7109375" style="289" customWidth="1"/>
    <col min="11523" max="11523" width="42.7109375" style="289" bestFit="1" customWidth="1"/>
    <col min="11524" max="11525" width="8.7109375" style="289" customWidth="1"/>
    <col min="11526" max="11528" width="10.7109375" style="289" customWidth="1"/>
    <col min="11529" max="11529" width="3.7109375" style="289" customWidth="1"/>
    <col min="11530" max="11530" width="9.42578125" style="289" bestFit="1" customWidth="1"/>
    <col min="11531" max="11777" width="9.140625" style="289"/>
    <col min="11778" max="11778" width="13.7109375" style="289" customWidth="1"/>
    <col min="11779" max="11779" width="42.7109375" style="289" bestFit="1" customWidth="1"/>
    <col min="11780" max="11781" width="8.7109375" style="289" customWidth="1"/>
    <col min="11782" max="11784" width="10.7109375" style="289" customWidth="1"/>
    <col min="11785" max="11785" width="3.7109375" style="289" customWidth="1"/>
    <col min="11786" max="11786" width="9.42578125" style="289" bestFit="1" customWidth="1"/>
    <col min="11787" max="12033" width="9.140625" style="289"/>
    <col min="12034" max="12034" width="13.7109375" style="289" customWidth="1"/>
    <col min="12035" max="12035" width="42.7109375" style="289" bestFit="1" customWidth="1"/>
    <col min="12036" max="12037" width="8.7109375" style="289" customWidth="1"/>
    <col min="12038" max="12040" width="10.7109375" style="289" customWidth="1"/>
    <col min="12041" max="12041" width="3.7109375" style="289" customWidth="1"/>
    <col min="12042" max="12042" width="9.42578125" style="289" bestFit="1" customWidth="1"/>
    <col min="12043" max="12289" width="9.140625" style="289"/>
    <col min="12290" max="12290" width="13.7109375" style="289" customWidth="1"/>
    <col min="12291" max="12291" width="42.7109375" style="289" bestFit="1" customWidth="1"/>
    <col min="12292" max="12293" width="8.7109375" style="289" customWidth="1"/>
    <col min="12294" max="12296" width="10.7109375" style="289" customWidth="1"/>
    <col min="12297" max="12297" width="3.7109375" style="289" customWidth="1"/>
    <col min="12298" max="12298" width="9.42578125" style="289" bestFit="1" customWidth="1"/>
    <col min="12299" max="12545" width="9.140625" style="289"/>
    <col min="12546" max="12546" width="13.7109375" style="289" customWidth="1"/>
    <col min="12547" max="12547" width="42.7109375" style="289" bestFit="1" customWidth="1"/>
    <col min="12548" max="12549" width="8.7109375" style="289" customWidth="1"/>
    <col min="12550" max="12552" width="10.7109375" style="289" customWidth="1"/>
    <col min="12553" max="12553" width="3.7109375" style="289" customWidth="1"/>
    <col min="12554" max="12554" width="9.42578125" style="289" bestFit="1" customWidth="1"/>
    <col min="12555" max="12801" width="9.140625" style="289"/>
    <col min="12802" max="12802" width="13.7109375" style="289" customWidth="1"/>
    <col min="12803" max="12803" width="42.7109375" style="289" bestFit="1" customWidth="1"/>
    <col min="12804" max="12805" width="8.7109375" style="289" customWidth="1"/>
    <col min="12806" max="12808" width="10.7109375" style="289" customWidth="1"/>
    <col min="12809" max="12809" width="3.7109375" style="289" customWidth="1"/>
    <col min="12810" max="12810" width="9.42578125" style="289" bestFit="1" customWidth="1"/>
    <col min="12811" max="13057" width="9.140625" style="289"/>
    <col min="13058" max="13058" width="13.7109375" style="289" customWidth="1"/>
    <col min="13059" max="13059" width="42.7109375" style="289" bestFit="1" customWidth="1"/>
    <col min="13060" max="13061" width="8.7109375" style="289" customWidth="1"/>
    <col min="13062" max="13064" width="10.7109375" style="289" customWidth="1"/>
    <col min="13065" max="13065" width="3.7109375" style="289" customWidth="1"/>
    <col min="13066" max="13066" width="9.42578125" style="289" bestFit="1" customWidth="1"/>
    <col min="13067" max="13313" width="9.140625" style="289"/>
    <col min="13314" max="13314" width="13.7109375" style="289" customWidth="1"/>
    <col min="13315" max="13315" width="42.7109375" style="289" bestFit="1" customWidth="1"/>
    <col min="13316" max="13317" width="8.7109375" style="289" customWidth="1"/>
    <col min="13318" max="13320" width="10.7109375" style="289" customWidth="1"/>
    <col min="13321" max="13321" width="3.7109375" style="289" customWidth="1"/>
    <col min="13322" max="13322" width="9.42578125" style="289" bestFit="1" customWidth="1"/>
    <col min="13323" max="13569" width="9.140625" style="289"/>
    <col min="13570" max="13570" width="13.7109375" style="289" customWidth="1"/>
    <col min="13571" max="13571" width="42.7109375" style="289" bestFit="1" customWidth="1"/>
    <col min="13572" max="13573" width="8.7109375" style="289" customWidth="1"/>
    <col min="13574" max="13576" width="10.7109375" style="289" customWidth="1"/>
    <col min="13577" max="13577" width="3.7109375" style="289" customWidth="1"/>
    <col min="13578" max="13578" width="9.42578125" style="289" bestFit="1" customWidth="1"/>
    <col min="13579" max="13825" width="9.140625" style="289"/>
    <col min="13826" max="13826" width="13.7109375" style="289" customWidth="1"/>
    <col min="13827" max="13827" width="42.7109375" style="289" bestFit="1" customWidth="1"/>
    <col min="13828" max="13829" width="8.7109375" style="289" customWidth="1"/>
    <col min="13830" max="13832" width="10.7109375" style="289" customWidth="1"/>
    <col min="13833" max="13833" width="3.7109375" style="289" customWidth="1"/>
    <col min="13834" max="13834" width="9.42578125" style="289" bestFit="1" customWidth="1"/>
    <col min="13835" max="14081" width="9.140625" style="289"/>
    <col min="14082" max="14082" width="13.7109375" style="289" customWidth="1"/>
    <col min="14083" max="14083" width="42.7109375" style="289" bestFit="1" customWidth="1"/>
    <col min="14084" max="14085" width="8.7109375" style="289" customWidth="1"/>
    <col min="14086" max="14088" width="10.7109375" style="289" customWidth="1"/>
    <col min="14089" max="14089" width="3.7109375" style="289" customWidth="1"/>
    <col min="14090" max="14090" width="9.42578125" style="289" bestFit="1" customWidth="1"/>
    <col min="14091" max="14337" width="9.140625" style="289"/>
    <col min="14338" max="14338" width="13.7109375" style="289" customWidth="1"/>
    <col min="14339" max="14339" width="42.7109375" style="289" bestFit="1" customWidth="1"/>
    <col min="14340" max="14341" width="8.7109375" style="289" customWidth="1"/>
    <col min="14342" max="14344" width="10.7109375" style="289" customWidth="1"/>
    <col min="14345" max="14345" width="3.7109375" style="289" customWidth="1"/>
    <col min="14346" max="14346" width="9.42578125" style="289" bestFit="1" customWidth="1"/>
    <col min="14347" max="14593" width="9.140625" style="289"/>
    <col min="14594" max="14594" width="13.7109375" style="289" customWidth="1"/>
    <col min="14595" max="14595" width="42.7109375" style="289" bestFit="1" customWidth="1"/>
    <col min="14596" max="14597" width="8.7109375" style="289" customWidth="1"/>
    <col min="14598" max="14600" width="10.7109375" style="289" customWidth="1"/>
    <col min="14601" max="14601" width="3.7109375" style="289" customWidth="1"/>
    <col min="14602" max="14602" width="9.42578125" style="289" bestFit="1" customWidth="1"/>
    <col min="14603" max="14849" width="9.140625" style="289"/>
    <col min="14850" max="14850" width="13.7109375" style="289" customWidth="1"/>
    <col min="14851" max="14851" width="42.7109375" style="289" bestFit="1" customWidth="1"/>
    <col min="14852" max="14853" width="8.7109375" style="289" customWidth="1"/>
    <col min="14854" max="14856" width="10.7109375" style="289" customWidth="1"/>
    <col min="14857" max="14857" width="3.7109375" style="289" customWidth="1"/>
    <col min="14858" max="14858" width="9.42578125" style="289" bestFit="1" customWidth="1"/>
    <col min="14859" max="15105" width="9.140625" style="289"/>
    <col min="15106" max="15106" width="13.7109375" style="289" customWidth="1"/>
    <col min="15107" max="15107" width="42.7109375" style="289" bestFit="1" customWidth="1"/>
    <col min="15108" max="15109" width="8.7109375" style="289" customWidth="1"/>
    <col min="15110" max="15112" width="10.7109375" style="289" customWidth="1"/>
    <col min="15113" max="15113" width="3.7109375" style="289" customWidth="1"/>
    <col min="15114" max="15114" width="9.42578125" style="289" bestFit="1" customWidth="1"/>
    <col min="15115" max="15361" width="9.140625" style="289"/>
    <col min="15362" max="15362" width="13.7109375" style="289" customWidth="1"/>
    <col min="15363" max="15363" width="42.7109375" style="289" bestFit="1" customWidth="1"/>
    <col min="15364" max="15365" width="8.7109375" style="289" customWidth="1"/>
    <col min="15366" max="15368" width="10.7109375" style="289" customWidth="1"/>
    <col min="15369" max="15369" width="3.7109375" style="289" customWidth="1"/>
    <col min="15370" max="15370" width="9.42578125" style="289" bestFit="1" customWidth="1"/>
    <col min="15371" max="15617" width="9.140625" style="289"/>
    <col min="15618" max="15618" width="13.7109375" style="289" customWidth="1"/>
    <col min="15619" max="15619" width="42.7109375" style="289" bestFit="1" customWidth="1"/>
    <col min="15620" max="15621" width="8.7109375" style="289" customWidth="1"/>
    <col min="15622" max="15624" width="10.7109375" style="289" customWidth="1"/>
    <col min="15625" max="15625" width="3.7109375" style="289" customWidth="1"/>
    <col min="15626" max="15626" width="9.42578125" style="289" bestFit="1" customWidth="1"/>
    <col min="15627" max="15873" width="9.140625" style="289"/>
    <col min="15874" max="15874" width="13.7109375" style="289" customWidth="1"/>
    <col min="15875" max="15875" width="42.7109375" style="289" bestFit="1" customWidth="1"/>
    <col min="15876" max="15877" width="8.7109375" style="289" customWidth="1"/>
    <col min="15878" max="15880" width="10.7109375" style="289" customWidth="1"/>
    <col min="15881" max="15881" width="3.7109375" style="289" customWidth="1"/>
    <col min="15882" max="15882" width="9.42578125" style="289" bestFit="1" customWidth="1"/>
    <col min="15883" max="16129" width="9.140625" style="289"/>
    <col min="16130" max="16130" width="13.7109375" style="289" customWidth="1"/>
    <col min="16131" max="16131" width="42.7109375" style="289" bestFit="1" customWidth="1"/>
    <col min="16132" max="16133" width="8.7109375" style="289" customWidth="1"/>
    <col min="16134" max="16136" width="10.7109375" style="289" customWidth="1"/>
    <col min="16137" max="16137" width="3.7109375" style="289" customWidth="1"/>
    <col min="16138" max="16138" width="9.42578125" style="289" bestFit="1" customWidth="1"/>
    <col min="16139" max="16384" width="9.140625" style="289"/>
  </cols>
  <sheetData>
    <row r="1" spans="2:12" ht="15.75" thickBot="1" x14ac:dyDescent="0.3">
      <c r="C1" s="3"/>
      <c r="D1" s="4"/>
    </row>
    <row r="2" spans="2:12" x14ac:dyDescent="0.25">
      <c r="B2" s="376" t="s">
        <v>234</v>
      </c>
      <c r="C2" s="366" t="s">
        <v>322</v>
      </c>
      <c r="D2" s="378"/>
      <c r="E2" s="378"/>
      <c r="F2" s="379"/>
      <c r="L2" s="101"/>
    </row>
    <row r="3" spans="2:12" ht="15.75" thickBot="1" x14ac:dyDescent="0.3">
      <c r="B3" s="377"/>
      <c r="C3" s="380"/>
      <c r="D3" s="381"/>
      <c r="E3" s="381"/>
      <c r="F3" s="382"/>
    </row>
    <row r="4" spans="2:12" x14ac:dyDescent="0.25">
      <c r="C4" s="380"/>
      <c r="D4" s="381"/>
      <c r="E4" s="381"/>
      <c r="F4" s="382"/>
    </row>
    <row r="5" spans="2:12" x14ac:dyDescent="0.25">
      <c r="C5" s="380"/>
      <c r="D5" s="381"/>
      <c r="E5" s="381"/>
      <c r="F5" s="382"/>
    </row>
    <row r="6" spans="2:12" x14ac:dyDescent="0.25">
      <c r="C6" s="380"/>
      <c r="D6" s="381"/>
      <c r="E6" s="381"/>
      <c r="F6" s="382"/>
    </row>
    <row r="7" spans="2:12" x14ac:dyDescent="0.25">
      <c r="C7" s="380"/>
      <c r="D7" s="381"/>
      <c r="E7" s="381"/>
      <c r="F7" s="382"/>
    </row>
    <row r="8" spans="2:12" x14ac:dyDescent="0.25">
      <c r="C8" s="380"/>
      <c r="D8" s="381"/>
      <c r="E8" s="381"/>
      <c r="F8" s="382"/>
    </row>
    <row r="9" spans="2:12" x14ac:dyDescent="0.25">
      <c r="C9" s="380"/>
      <c r="D9" s="381"/>
      <c r="E9" s="381"/>
      <c r="F9" s="382"/>
    </row>
    <row r="10" spans="2:12" x14ac:dyDescent="0.25">
      <c r="C10" s="380"/>
      <c r="D10" s="381"/>
      <c r="E10" s="381"/>
      <c r="F10" s="382"/>
    </row>
    <row r="11" spans="2:12" x14ac:dyDescent="0.25">
      <c r="C11" s="380"/>
      <c r="D11" s="381"/>
      <c r="E11" s="381"/>
      <c r="F11" s="382"/>
    </row>
    <row r="12" spans="2:12" x14ac:dyDescent="0.25">
      <c r="C12" s="380"/>
      <c r="D12" s="381"/>
      <c r="E12" s="381"/>
      <c r="F12" s="382"/>
    </row>
    <row r="13" spans="2:12" x14ac:dyDescent="0.25">
      <c r="C13" s="383"/>
      <c r="D13" s="384"/>
      <c r="E13" s="384"/>
      <c r="F13" s="385"/>
    </row>
    <row r="14" spans="2:12" ht="15.75" thickBot="1" x14ac:dyDescent="0.3"/>
    <row r="15" spans="2:12" s="8" customFormat="1" ht="13.5" thickBot="1" x14ac:dyDescent="0.25">
      <c r="C15" s="8" t="s">
        <v>0</v>
      </c>
      <c r="D15" s="9"/>
      <c r="E15" s="10"/>
      <c r="F15" s="11" t="s">
        <v>1</v>
      </c>
      <c r="G15" s="12">
        <v>1</v>
      </c>
      <c r="H15" s="10"/>
    </row>
    <row r="16" spans="2:12" ht="15.75" thickBot="1" x14ac:dyDescent="0.3">
      <c r="C16" s="8"/>
      <c r="F16" s="11"/>
      <c r="G16" s="12"/>
    </row>
    <row r="17" spans="2:13" ht="15.75" thickBot="1" x14ac:dyDescent="0.3">
      <c r="C17" s="8"/>
      <c r="F17" s="11"/>
      <c r="G17" s="12"/>
    </row>
    <row r="18" spans="2:13" ht="15.75" thickBot="1" x14ac:dyDescent="0.3"/>
    <row r="19" spans="2:13" s="18" customFormat="1" ht="12.75" x14ac:dyDescent="0.2">
      <c r="B19" s="13" t="s">
        <v>2</v>
      </c>
      <c r="C19" s="14" t="s">
        <v>3</v>
      </c>
      <c r="D19" s="14" t="s">
        <v>4</v>
      </c>
      <c r="E19" s="15" t="s">
        <v>5</v>
      </c>
      <c r="F19" s="15" t="s">
        <v>6</v>
      </c>
      <c r="G19" s="15" t="s">
        <v>7</v>
      </c>
      <c r="H19" s="15" t="s">
        <v>8</v>
      </c>
    </row>
    <row r="20" spans="2:13" s="18" customFormat="1" ht="13.5" thickBot="1" x14ac:dyDescent="0.25">
      <c r="B20" s="19" t="s">
        <v>9</v>
      </c>
      <c r="C20" s="20"/>
      <c r="D20" s="20"/>
      <c r="E20" s="21"/>
      <c r="F20" s="21"/>
      <c r="G20" s="21"/>
      <c r="H20" s="21"/>
    </row>
    <row r="21" spans="2:13" s="18" customFormat="1" ht="13.5" thickBot="1" x14ac:dyDescent="0.25">
      <c r="B21" s="95"/>
      <c r="C21" s="25" t="s">
        <v>13</v>
      </c>
      <c r="D21" s="26"/>
      <c r="E21" s="27"/>
      <c r="F21" s="27"/>
      <c r="G21" s="27"/>
      <c r="H21" s="29"/>
    </row>
    <row r="22" spans="2:13" s="119" customFormat="1" ht="12.75" x14ac:dyDescent="0.2">
      <c r="B22" s="159"/>
      <c r="C22" s="114"/>
      <c r="D22" s="115"/>
      <c r="E22" s="116"/>
      <c r="F22" s="116"/>
      <c r="G22" s="117"/>
      <c r="H22" s="118"/>
    </row>
    <row r="23" spans="2:13" s="126" customFormat="1" x14ac:dyDescent="0.25">
      <c r="B23" s="121"/>
      <c r="C23" s="121"/>
      <c r="D23" s="122"/>
      <c r="E23" s="123"/>
      <c r="F23" s="123"/>
      <c r="G23" s="124"/>
      <c r="H23" s="125"/>
      <c r="J23" s="39"/>
      <c r="K23" s="40"/>
      <c r="L23" s="127"/>
      <c r="M23" s="127"/>
    </row>
    <row r="24" spans="2:13" x14ac:dyDescent="0.25">
      <c r="B24" s="46"/>
      <c r="C24" s="128"/>
      <c r="D24" s="129"/>
      <c r="E24" s="130"/>
      <c r="F24" s="130"/>
      <c r="G24" s="131"/>
      <c r="H24" s="132"/>
      <c r="J24" s="45"/>
    </row>
    <row r="25" spans="2:13" x14ac:dyDescent="0.25">
      <c r="B25" s="46"/>
      <c r="C25" s="46"/>
      <c r="D25" s="129"/>
      <c r="E25" s="133"/>
      <c r="F25" s="133"/>
      <c r="G25" s="131"/>
      <c r="H25" s="132"/>
      <c r="J25" s="45"/>
    </row>
    <row r="26" spans="2:13" ht="15.75" thickBot="1" x14ac:dyDescent="0.3">
      <c r="B26" s="96"/>
      <c r="C26" s="50"/>
      <c r="D26" s="51"/>
      <c r="E26" s="134"/>
      <c r="F26" s="134"/>
      <c r="G26" s="134"/>
      <c r="H26" s="135"/>
    </row>
    <row r="27" spans="2:13" ht="15.75" thickBot="1" x14ac:dyDescent="0.3">
      <c r="B27" s="97"/>
      <c r="C27" s="56" t="s">
        <v>14</v>
      </c>
      <c r="D27" s="57"/>
      <c r="E27" s="136"/>
      <c r="F27" s="136"/>
      <c r="G27" s="60" t="s">
        <v>15</v>
      </c>
      <c r="H27" s="12">
        <f>SUM(H22:H26)</f>
        <v>0</v>
      </c>
    </row>
    <row r="28" spans="2:13" ht="15.75" thickBot="1" x14ac:dyDescent="0.3">
      <c r="B28" s="97"/>
      <c r="C28" s="50"/>
      <c r="D28" s="61"/>
      <c r="E28" s="137"/>
      <c r="F28" s="137"/>
      <c r="G28" s="137"/>
      <c r="H28" s="138"/>
    </row>
    <row r="29" spans="2:13" ht="15.75" thickBot="1" x14ac:dyDescent="0.3">
      <c r="B29" s="98"/>
      <c r="C29" s="25" t="s">
        <v>16</v>
      </c>
      <c r="D29" s="61"/>
      <c r="E29" s="137"/>
      <c r="F29" s="137"/>
      <c r="G29" s="137"/>
      <c r="H29" s="138"/>
    </row>
    <row r="30" spans="2:13" s="297" customFormat="1" x14ac:dyDescent="0.25">
      <c r="B30" s="99"/>
      <c r="C30" s="67"/>
      <c r="D30" s="68"/>
      <c r="E30" s="139"/>
      <c r="F30" s="139"/>
      <c r="G30" s="139"/>
      <c r="H30" s="140"/>
    </row>
    <row r="31" spans="2:13" s="297" customFormat="1" x14ac:dyDescent="0.25">
      <c r="B31" s="74"/>
      <c r="C31" s="74"/>
      <c r="D31" s="75"/>
      <c r="E31" s="142"/>
      <c r="F31" s="142"/>
      <c r="G31" s="124"/>
      <c r="H31" s="125"/>
    </row>
    <row r="32" spans="2:13" s="297" customFormat="1" x14ac:dyDescent="0.25">
      <c r="B32" s="74"/>
      <c r="C32" s="74"/>
      <c r="D32" s="75"/>
      <c r="E32" s="142"/>
      <c r="F32" s="142"/>
      <c r="G32" s="124"/>
      <c r="H32" s="125"/>
    </row>
    <row r="33" spans="2:10" s="297" customFormat="1" x14ac:dyDescent="0.25">
      <c r="B33" s="74"/>
      <c r="C33" s="74"/>
      <c r="D33" s="75"/>
      <c r="E33" s="142"/>
      <c r="F33" s="142"/>
      <c r="G33" s="142"/>
      <c r="H33" s="125"/>
    </row>
    <row r="34" spans="2:10" s="297" customFormat="1" x14ac:dyDescent="0.25">
      <c r="B34" s="74"/>
      <c r="C34" s="74"/>
      <c r="D34" s="75"/>
      <c r="E34" s="142"/>
      <c r="F34" s="142"/>
      <c r="G34" s="124"/>
      <c r="H34" s="125"/>
    </row>
    <row r="35" spans="2:10" s="297" customFormat="1" x14ac:dyDescent="0.25">
      <c r="B35" s="74"/>
      <c r="C35" s="74"/>
      <c r="D35" s="75"/>
      <c r="E35" s="142"/>
      <c r="F35" s="142"/>
      <c r="G35" s="124"/>
      <c r="H35" s="125"/>
    </row>
    <row r="36" spans="2:10" x14ac:dyDescent="0.25">
      <c r="B36" s="46"/>
      <c r="C36" s="46"/>
      <c r="D36" s="78"/>
      <c r="E36" s="133"/>
      <c r="F36" s="133"/>
      <c r="G36" s="133"/>
      <c r="H36" s="132"/>
    </row>
    <row r="37" spans="2:10" ht="15.75" thickBot="1" x14ac:dyDescent="0.3">
      <c r="B37" s="96"/>
      <c r="C37" s="50"/>
      <c r="D37" s="79"/>
      <c r="E37" s="143"/>
      <c r="F37" s="143"/>
      <c r="G37" s="131"/>
      <c r="H37" s="144"/>
      <c r="J37" s="45"/>
    </row>
    <row r="38" spans="2:10" ht="15.75" thickBot="1" x14ac:dyDescent="0.3">
      <c r="B38" s="97"/>
      <c r="C38" s="56" t="s">
        <v>17</v>
      </c>
      <c r="D38" s="57"/>
      <c r="E38" s="136"/>
      <c r="F38" s="136"/>
      <c r="G38" s="60" t="s">
        <v>15</v>
      </c>
      <c r="H38" s="12">
        <f>SUM(H30:H37)</f>
        <v>0</v>
      </c>
    </row>
    <row r="39" spans="2:10" ht="15.75" thickBot="1" x14ac:dyDescent="0.3">
      <c r="B39" s="97"/>
      <c r="C39" s="50"/>
      <c r="D39" s="61"/>
      <c r="E39" s="137"/>
      <c r="F39" s="137"/>
      <c r="G39" s="137"/>
      <c r="H39" s="138"/>
    </row>
    <row r="40" spans="2:10" ht="15.75" thickBot="1" x14ac:dyDescent="0.3">
      <c r="B40" s="98"/>
      <c r="C40" s="25" t="s">
        <v>18</v>
      </c>
      <c r="D40" s="61"/>
      <c r="E40" s="137"/>
      <c r="F40" s="137"/>
      <c r="G40" s="137"/>
      <c r="H40" s="138"/>
    </row>
    <row r="41" spans="2:10" ht="178.5" x14ac:dyDescent="0.25">
      <c r="B41" s="224" t="str">
        <f>'ANAS 2015'!B21</f>
        <v>SIC.04.01.001.b</v>
      </c>
      <c r="C41" s="257" t="str">
        <f>'ANAS 2015'!C21</f>
        <v xml:space="preserve">SEGNALETICA ORIZZONTALE CON VERNICE RIFRANGENTE A BASE SOLVENTE 
esecuzione di segnaletica orizzontale di nuovo impianto costituita da strisce rifrangenti longitudinali o trasversali rette o curve, semplici o affiancate, continue o discontinue, eseguita con vernice a solvente, di qualsiasi colore, premiscelata con perline di vetro.
Compreso ogni onere per nolo di attrezzature, forniture di materiale, tracciamento, anche in presenza di traffico, la pulizia e la preparazione dalle zone di impianto prima della posa, l'installazione ed il mantenimento della segnaletica di cantiere regolamentare, il pilotaggio del traffico ed ogni altro onere per un lavoro eseguito a perfetta regola d'arte.
Le caratteristiche fotometriche, colorimetriche e di resistenza al derapaggio dovranno essere conformi alle prescrizioni generali previste dalla norma UNI EN 1436/98 e a quanto riportato nelle norme tecniche del capitolato speciale d'appalto e dovranno essere mantenute per l'intera durata della fase di lavoro al fine di garantire la sicurezza dei lavoratori.
Per ogni metro lineare effettivamente ricoperto 
-PER STRISCE CONTINUE E DISCONTINUE DA CENTIMETRI 15 </v>
      </c>
      <c r="D41" s="234" t="str">
        <f>'ANAS 2015'!D21</f>
        <v xml:space="preserve">m </v>
      </c>
      <c r="E41" s="249">
        <f>(36+108+36)+(36+108+36)+36*2+40*2+36*2+36*2+40*2+36*2+36+108+36</f>
        <v>988</v>
      </c>
      <c r="F41" s="249">
        <f>'ANAS 2015'!E21</f>
        <v>0.4</v>
      </c>
      <c r="G41" s="251">
        <f>E41/$G$15</f>
        <v>988</v>
      </c>
      <c r="H41" s="252">
        <f>G41*F41</f>
        <v>395.20000000000005</v>
      </c>
      <c r="J41" s="45"/>
    </row>
    <row r="42" spans="2:10" ht="77.25" thickBot="1" x14ac:dyDescent="0.3">
      <c r="B42" s="224" t="str">
        <f>'ANAS 2015'!B22</f>
        <v xml:space="preserve">SIC.04.01.005.a </v>
      </c>
      <c r="C42" s="257" t="str">
        <f>'ANAS 2015'!C22</f>
        <v xml:space="preserve">CANCELLAZIONE DI SEGNALETICA ORIZZONTALE CON IMPIEGO DI ATTREZZATURA ABRASIVA 
compreso carico, trasporto a rifiuto e scarico in idonee discariche di raccolta del materiale di risulta ed ogni altro onere e magistero per dare il lavoro compiuto a perfetta regola d'arte. Per ogni metro lineare effettivamente cancellato
-PER STRISCE CONTINUE E DISCONTINUE </v>
      </c>
      <c r="D42" s="239" t="str">
        <f>'ANAS 2015'!D22</f>
        <v xml:space="preserve">m </v>
      </c>
      <c r="E42" s="253">
        <f>E41</f>
        <v>988</v>
      </c>
      <c r="F42" s="258">
        <f>'ANAS 2015'!E22</f>
        <v>1.8</v>
      </c>
      <c r="G42" s="255">
        <f>E42/$G$15</f>
        <v>988</v>
      </c>
      <c r="H42" s="256">
        <f>G42*F42</f>
        <v>1778.4</v>
      </c>
      <c r="J42" s="45"/>
    </row>
    <row r="43" spans="2:10" ht="15.75" thickBot="1" x14ac:dyDescent="0.3">
      <c r="B43" s="97"/>
      <c r="C43" s="56" t="s">
        <v>22</v>
      </c>
      <c r="D43" s="57"/>
      <c r="E43" s="136"/>
      <c r="F43" s="136"/>
      <c r="G43" s="60" t="s">
        <v>15</v>
      </c>
      <c r="H43" s="12">
        <f>SUM(H41:H42)</f>
        <v>2173.6000000000004</v>
      </c>
    </row>
    <row r="44" spans="2:10" ht="15.75" thickBot="1" x14ac:dyDescent="0.3">
      <c r="C44" s="87"/>
      <c r="D44" s="88"/>
      <c r="E44" s="147"/>
      <c r="F44" s="147"/>
      <c r="G44" s="148"/>
      <c r="H44" s="148"/>
    </row>
    <row r="45" spans="2:10" ht="15.75" thickBot="1" x14ac:dyDescent="0.3">
      <c r="C45" s="91"/>
      <c r="D45" s="91"/>
      <c r="E45" s="91"/>
      <c r="F45" s="91" t="s">
        <v>23</v>
      </c>
      <c r="G45" s="92" t="s">
        <v>15</v>
      </c>
      <c r="H45" s="12">
        <f>H43+H38+H27</f>
        <v>2173.6000000000004</v>
      </c>
    </row>
  </sheetData>
  <mergeCells count="2">
    <mergeCell ref="B2:B3"/>
    <mergeCell ref="C2:F13"/>
  </mergeCells>
  <pageMargins left="0.7" right="0.7" top="0.75" bottom="0.75" header="0.3" footer="0.3"/>
  <pageSetup paperSize="9" scale="59" orientation="portrait" r:id="rId1"/>
  <colBreaks count="2" manualBreakCount="2">
    <brk id="1" max="1048575" man="1"/>
    <brk id="8" max="57" man="1"/>
  </col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B1:M48"/>
  <sheetViews>
    <sheetView view="pageBreakPreview" zoomScale="85" zoomScaleNormal="85" zoomScaleSheetLayoutView="85" workbookViewId="0">
      <selection activeCell="N49" sqref="N49"/>
    </sheetView>
  </sheetViews>
  <sheetFormatPr defaultRowHeight="15" x14ac:dyDescent="0.25"/>
  <cols>
    <col min="1" max="1" width="3.7109375" style="289" customWidth="1"/>
    <col min="2" max="2" width="15.7109375" style="101" customWidth="1"/>
    <col min="3" max="3" width="80.7109375" style="289" customWidth="1"/>
    <col min="4" max="4" width="8.7109375" style="6" customWidth="1"/>
    <col min="5" max="5" width="8.7109375" style="112" customWidth="1"/>
    <col min="6" max="6" width="11.140625" style="112" customWidth="1"/>
    <col min="7" max="7" width="11.28515625" style="112" bestFit="1" customWidth="1"/>
    <col min="8" max="8" width="10.140625" style="112" bestFit="1" customWidth="1"/>
    <col min="9" max="9" width="3.7109375" style="289" customWidth="1"/>
    <col min="10" max="257" width="9.140625" style="289"/>
    <col min="258" max="258" width="13.7109375" style="289" customWidth="1"/>
    <col min="259" max="259" width="42.7109375" style="289" customWidth="1"/>
    <col min="260" max="261" width="8.7109375" style="289" customWidth="1"/>
    <col min="262" max="262" width="11.140625" style="289" customWidth="1"/>
    <col min="263" max="263" width="11.28515625" style="289" bestFit="1" customWidth="1"/>
    <col min="264" max="264" width="10.140625" style="289" bestFit="1" customWidth="1"/>
    <col min="265" max="265" width="3.7109375" style="289" customWidth="1"/>
    <col min="266" max="513" width="9.140625" style="289"/>
    <col min="514" max="514" width="13.7109375" style="289" customWidth="1"/>
    <col min="515" max="515" width="42.7109375" style="289" customWidth="1"/>
    <col min="516" max="517" width="8.7109375" style="289" customWidth="1"/>
    <col min="518" max="518" width="11.140625" style="289" customWidth="1"/>
    <col min="519" max="519" width="11.28515625" style="289" bestFit="1" customWidth="1"/>
    <col min="520" max="520" width="10.140625" style="289" bestFit="1" customWidth="1"/>
    <col min="521" max="521" width="3.7109375" style="289" customWidth="1"/>
    <col min="522" max="769" width="9.140625" style="289"/>
    <col min="770" max="770" width="13.7109375" style="289" customWidth="1"/>
    <col min="771" max="771" width="42.7109375" style="289" customWidth="1"/>
    <col min="772" max="773" width="8.7109375" style="289" customWidth="1"/>
    <col min="774" max="774" width="11.140625" style="289" customWidth="1"/>
    <col min="775" max="775" width="11.28515625" style="289" bestFit="1" customWidth="1"/>
    <col min="776" max="776" width="10.140625" style="289" bestFit="1" customWidth="1"/>
    <col min="777" max="777" width="3.7109375" style="289" customWidth="1"/>
    <col min="778" max="1025" width="9.140625" style="289"/>
    <col min="1026" max="1026" width="13.7109375" style="289" customWidth="1"/>
    <col min="1027" max="1027" width="42.7109375" style="289" customWidth="1"/>
    <col min="1028" max="1029" width="8.7109375" style="289" customWidth="1"/>
    <col min="1030" max="1030" width="11.140625" style="289" customWidth="1"/>
    <col min="1031" max="1031" width="11.28515625" style="289" bestFit="1" customWidth="1"/>
    <col min="1032" max="1032" width="10.140625" style="289" bestFit="1" customWidth="1"/>
    <col min="1033" max="1033" width="3.7109375" style="289" customWidth="1"/>
    <col min="1034" max="1281" width="9.140625" style="289"/>
    <col min="1282" max="1282" width="13.7109375" style="289" customWidth="1"/>
    <col min="1283" max="1283" width="42.7109375" style="289" customWidth="1"/>
    <col min="1284" max="1285" width="8.7109375" style="289" customWidth="1"/>
    <col min="1286" max="1286" width="11.140625" style="289" customWidth="1"/>
    <col min="1287" max="1287" width="11.28515625" style="289" bestFit="1" customWidth="1"/>
    <col min="1288" max="1288" width="10.140625" style="289" bestFit="1" customWidth="1"/>
    <col min="1289" max="1289" width="3.7109375" style="289" customWidth="1"/>
    <col min="1290" max="1537" width="9.140625" style="289"/>
    <col min="1538" max="1538" width="13.7109375" style="289" customWidth="1"/>
    <col min="1539" max="1539" width="42.7109375" style="289" customWidth="1"/>
    <col min="1540" max="1541" width="8.7109375" style="289" customWidth="1"/>
    <col min="1542" max="1542" width="11.140625" style="289" customWidth="1"/>
    <col min="1543" max="1543" width="11.28515625" style="289" bestFit="1" customWidth="1"/>
    <col min="1544" max="1544" width="10.140625" style="289" bestFit="1" customWidth="1"/>
    <col min="1545" max="1545" width="3.7109375" style="289" customWidth="1"/>
    <col min="1546" max="1793" width="9.140625" style="289"/>
    <col min="1794" max="1794" width="13.7109375" style="289" customWidth="1"/>
    <col min="1795" max="1795" width="42.7109375" style="289" customWidth="1"/>
    <col min="1796" max="1797" width="8.7109375" style="289" customWidth="1"/>
    <col min="1798" max="1798" width="11.140625" style="289" customWidth="1"/>
    <col min="1799" max="1799" width="11.28515625" style="289" bestFit="1" customWidth="1"/>
    <col min="1800" max="1800" width="10.140625" style="289" bestFit="1" customWidth="1"/>
    <col min="1801" max="1801" width="3.7109375" style="289" customWidth="1"/>
    <col min="1802" max="2049" width="9.140625" style="289"/>
    <col min="2050" max="2050" width="13.7109375" style="289" customWidth="1"/>
    <col min="2051" max="2051" width="42.7109375" style="289" customWidth="1"/>
    <col min="2052" max="2053" width="8.7109375" style="289" customWidth="1"/>
    <col min="2054" max="2054" width="11.140625" style="289" customWidth="1"/>
    <col min="2055" max="2055" width="11.28515625" style="289" bestFit="1" customWidth="1"/>
    <col min="2056" max="2056" width="10.140625" style="289" bestFit="1" customWidth="1"/>
    <col min="2057" max="2057" width="3.7109375" style="289" customWidth="1"/>
    <col min="2058" max="2305" width="9.140625" style="289"/>
    <col min="2306" max="2306" width="13.7109375" style="289" customWidth="1"/>
    <col min="2307" max="2307" width="42.7109375" style="289" customWidth="1"/>
    <col min="2308" max="2309" width="8.7109375" style="289" customWidth="1"/>
    <col min="2310" max="2310" width="11.140625" style="289" customWidth="1"/>
    <col min="2311" max="2311" width="11.28515625" style="289" bestFit="1" customWidth="1"/>
    <col min="2312" max="2312" width="10.140625" style="289" bestFit="1" customWidth="1"/>
    <col min="2313" max="2313" width="3.7109375" style="289" customWidth="1"/>
    <col min="2314" max="2561" width="9.140625" style="289"/>
    <col min="2562" max="2562" width="13.7109375" style="289" customWidth="1"/>
    <col min="2563" max="2563" width="42.7109375" style="289" customWidth="1"/>
    <col min="2564" max="2565" width="8.7109375" style="289" customWidth="1"/>
    <col min="2566" max="2566" width="11.140625" style="289" customWidth="1"/>
    <col min="2567" max="2567" width="11.28515625" style="289" bestFit="1" customWidth="1"/>
    <col min="2568" max="2568" width="10.140625" style="289" bestFit="1" customWidth="1"/>
    <col min="2569" max="2569" width="3.7109375" style="289" customWidth="1"/>
    <col min="2570" max="2817" width="9.140625" style="289"/>
    <col min="2818" max="2818" width="13.7109375" style="289" customWidth="1"/>
    <col min="2819" max="2819" width="42.7109375" style="289" customWidth="1"/>
    <col min="2820" max="2821" width="8.7109375" style="289" customWidth="1"/>
    <col min="2822" max="2822" width="11.140625" style="289" customWidth="1"/>
    <col min="2823" max="2823" width="11.28515625" style="289" bestFit="1" customWidth="1"/>
    <col min="2824" max="2824" width="10.140625" style="289" bestFit="1" customWidth="1"/>
    <col min="2825" max="2825" width="3.7109375" style="289" customWidth="1"/>
    <col min="2826" max="3073" width="9.140625" style="289"/>
    <col min="3074" max="3074" width="13.7109375" style="289" customWidth="1"/>
    <col min="3075" max="3075" width="42.7109375" style="289" customWidth="1"/>
    <col min="3076" max="3077" width="8.7109375" style="289" customWidth="1"/>
    <col min="3078" max="3078" width="11.140625" style="289" customWidth="1"/>
    <col min="3079" max="3079" width="11.28515625" style="289" bestFit="1" customWidth="1"/>
    <col min="3080" max="3080" width="10.140625" style="289" bestFit="1" customWidth="1"/>
    <col min="3081" max="3081" width="3.7109375" style="289" customWidth="1"/>
    <col min="3082" max="3329" width="9.140625" style="289"/>
    <col min="3330" max="3330" width="13.7109375" style="289" customWidth="1"/>
    <col min="3331" max="3331" width="42.7109375" style="289" customWidth="1"/>
    <col min="3332" max="3333" width="8.7109375" style="289" customWidth="1"/>
    <col min="3334" max="3334" width="11.140625" style="289" customWidth="1"/>
    <col min="3335" max="3335" width="11.28515625" style="289" bestFit="1" customWidth="1"/>
    <col min="3336" max="3336" width="10.140625" style="289" bestFit="1" customWidth="1"/>
    <col min="3337" max="3337" width="3.7109375" style="289" customWidth="1"/>
    <col min="3338" max="3585" width="9.140625" style="289"/>
    <col min="3586" max="3586" width="13.7109375" style="289" customWidth="1"/>
    <col min="3587" max="3587" width="42.7109375" style="289" customWidth="1"/>
    <col min="3588" max="3589" width="8.7109375" style="289" customWidth="1"/>
    <col min="3590" max="3590" width="11.140625" style="289" customWidth="1"/>
    <col min="3591" max="3591" width="11.28515625" style="289" bestFit="1" customWidth="1"/>
    <col min="3592" max="3592" width="10.140625" style="289" bestFit="1" customWidth="1"/>
    <col min="3593" max="3593" width="3.7109375" style="289" customWidth="1"/>
    <col min="3594" max="3841" width="9.140625" style="289"/>
    <col min="3842" max="3842" width="13.7109375" style="289" customWidth="1"/>
    <col min="3843" max="3843" width="42.7109375" style="289" customWidth="1"/>
    <col min="3844" max="3845" width="8.7109375" style="289" customWidth="1"/>
    <col min="3846" max="3846" width="11.140625" style="289" customWidth="1"/>
    <col min="3847" max="3847" width="11.28515625" style="289" bestFit="1" customWidth="1"/>
    <col min="3848" max="3848" width="10.140625" style="289" bestFit="1" customWidth="1"/>
    <col min="3849" max="3849" width="3.7109375" style="289" customWidth="1"/>
    <col min="3850" max="4097" width="9.140625" style="289"/>
    <col min="4098" max="4098" width="13.7109375" style="289" customWidth="1"/>
    <col min="4099" max="4099" width="42.7109375" style="289" customWidth="1"/>
    <col min="4100" max="4101" width="8.7109375" style="289" customWidth="1"/>
    <col min="4102" max="4102" width="11.140625" style="289" customWidth="1"/>
    <col min="4103" max="4103" width="11.28515625" style="289" bestFit="1" customWidth="1"/>
    <col min="4104" max="4104" width="10.140625" style="289" bestFit="1" customWidth="1"/>
    <col min="4105" max="4105" width="3.7109375" style="289" customWidth="1"/>
    <col min="4106" max="4353" width="9.140625" style="289"/>
    <col min="4354" max="4354" width="13.7109375" style="289" customWidth="1"/>
    <col min="4355" max="4355" width="42.7109375" style="289" customWidth="1"/>
    <col min="4356" max="4357" width="8.7109375" style="289" customWidth="1"/>
    <col min="4358" max="4358" width="11.140625" style="289" customWidth="1"/>
    <col min="4359" max="4359" width="11.28515625" style="289" bestFit="1" customWidth="1"/>
    <col min="4360" max="4360" width="10.140625" style="289" bestFit="1" customWidth="1"/>
    <col min="4361" max="4361" width="3.7109375" style="289" customWidth="1"/>
    <col min="4362" max="4609" width="9.140625" style="289"/>
    <col min="4610" max="4610" width="13.7109375" style="289" customWidth="1"/>
    <col min="4611" max="4611" width="42.7109375" style="289" customWidth="1"/>
    <col min="4612" max="4613" width="8.7109375" style="289" customWidth="1"/>
    <col min="4614" max="4614" width="11.140625" style="289" customWidth="1"/>
    <col min="4615" max="4615" width="11.28515625" style="289" bestFit="1" customWidth="1"/>
    <col min="4616" max="4616" width="10.140625" style="289" bestFit="1" customWidth="1"/>
    <col min="4617" max="4617" width="3.7109375" style="289" customWidth="1"/>
    <col min="4618" max="4865" width="9.140625" style="289"/>
    <col min="4866" max="4866" width="13.7109375" style="289" customWidth="1"/>
    <col min="4867" max="4867" width="42.7109375" style="289" customWidth="1"/>
    <col min="4868" max="4869" width="8.7109375" style="289" customWidth="1"/>
    <col min="4870" max="4870" width="11.140625" style="289" customWidth="1"/>
    <col min="4871" max="4871" width="11.28515625" style="289" bestFit="1" customWidth="1"/>
    <col min="4872" max="4872" width="10.140625" style="289" bestFit="1" customWidth="1"/>
    <col min="4873" max="4873" width="3.7109375" style="289" customWidth="1"/>
    <col min="4874" max="5121" width="9.140625" style="289"/>
    <col min="5122" max="5122" width="13.7109375" style="289" customWidth="1"/>
    <col min="5123" max="5123" width="42.7109375" style="289" customWidth="1"/>
    <col min="5124" max="5125" width="8.7109375" style="289" customWidth="1"/>
    <col min="5126" max="5126" width="11.140625" style="289" customWidth="1"/>
    <col min="5127" max="5127" width="11.28515625" style="289" bestFit="1" customWidth="1"/>
    <col min="5128" max="5128" width="10.140625" style="289" bestFit="1" customWidth="1"/>
    <col min="5129" max="5129" width="3.7109375" style="289" customWidth="1"/>
    <col min="5130" max="5377" width="9.140625" style="289"/>
    <col min="5378" max="5378" width="13.7109375" style="289" customWidth="1"/>
    <col min="5379" max="5379" width="42.7109375" style="289" customWidth="1"/>
    <col min="5380" max="5381" width="8.7109375" style="289" customWidth="1"/>
    <col min="5382" max="5382" width="11.140625" style="289" customWidth="1"/>
    <col min="5383" max="5383" width="11.28515625" style="289" bestFit="1" customWidth="1"/>
    <col min="5384" max="5384" width="10.140625" style="289" bestFit="1" customWidth="1"/>
    <col min="5385" max="5385" width="3.7109375" style="289" customWidth="1"/>
    <col min="5386" max="5633" width="9.140625" style="289"/>
    <col min="5634" max="5634" width="13.7109375" style="289" customWidth="1"/>
    <col min="5635" max="5635" width="42.7109375" style="289" customWidth="1"/>
    <col min="5636" max="5637" width="8.7109375" style="289" customWidth="1"/>
    <col min="5638" max="5638" width="11.140625" style="289" customWidth="1"/>
    <col min="5639" max="5639" width="11.28515625" style="289" bestFit="1" customWidth="1"/>
    <col min="5640" max="5640" width="10.140625" style="289" bestFit="1" customWidth="1"/>
    <col min="5641" max="5641" width="3.7109375" style="289" customWidth="1"/>
    <col min="5642" max="5889" width="9.140625" style="289"/>
    <col min="5890" max="5890" width="13.7109375" style="289" customWidth="1"/>
    <col min="5891" max="5891" width="42.7109375" style="289" customWidth="1"/>
    <col min="5892" max="5893" width="8.7109375" style="289" customWidth="1"/>
    <col min="5894" max="5894" width="11.140625" style="289" customWidth="1"/>
    <col min="5895" max="5895" width="11.28515625" style="289" bestFit="1" customWidth="1"/>
    <col min="5896" max="5896" width="10.140625" style="289" bestFit="1" customWidth="1"/>
    <col min="5897" max="5897" width="3.7109375" style="289" customWidth="1"/>
    <col min="5898" max="6145" width="9.140625" style="289"/>
    <col min="6146" max="6146" width="13.7109375" style="289" customWidth="1"/>
    <col min="6147" max="6147" width="42.7109375" style="289" customWidth="1"/>
    <col min="6148" max="6149" width="8.7109375" style="289" customWidth="1"/>
    <col min="6150" max="6150" width="11.140625" style="289" customWidth="1"/>
    <col min="6151" max="6151" width="11.28515625" style="289" bestFit="1" customWidth="1"/>
    <col min="6152" max="6152" width="10.140625" style="289" bestFit="1" customWidth="1"/>
    <col min="6153" max="6153" width="3.7109375" style="289" customWidth="1"/>
    <col min="6154" max="6401" width="9.140625" style="289"/>
    <col min="6402" max="6402" width="13.7109375" style="289" customWidth="1"/>
    <col min="6403" max="6403" width="42.7109375" style="289" customWidth="1"/>
    <col min="6404" max="6405" width="8.7109375" style="289" customWidth="1"/>
    <col min="6406" max="6406" width="11.140625" style="289" customWidth="1"/>
    <col min="6407" max="6407" width="11.28515625" style="289" bestFit="1" customWidth="1"/>
    <col min="6408" max="6408" width="10.140625" style="289" bestFit="1" customWidth="1"/>
    <col min="6409" max="6409" width="3.7109375" style="289" customWidth="1"/>
    <col min="6410" max="6657" width="9.140625" style="289"/>
    <col min="6658" max="6658" width="13.7109375" style="289" customWidth="1"/>
    <col min="6659" max="6659" width="42.7109375" style="289" customWidth="1"/>
    <col min="6660" max="6661" width="8.7109375" style="289" customWidth="1"/>
    <col min="6662" max="6662" width="11.140625" style="289" customWidth="1"/>
    <col min="6663" max="6663" width="11.28515625" style="289" bestFit="1" customWidth="1"/>
    <col min="6664" max="6664" width="10.140625" style="289" bestFit="1" customWidth="1"/>
    <col min="6665" max="6665" width="3.7109375" style="289" customWidth="1"/>
    <col min="6666" max="6913" width="9.140625" style="289"/>
    <col min="6914" max="6914" width="13.7109375" style="289" customWidth="1"/>
    <col min="6915" max="6915" width="42.7109375" style="289" customWidth="1"/>
    <col min="6916" max="6917" width="8.7109375" style="289" customWidth="1"/>
    <col min="6918" max="6918" width="11.140625" style="289" customWidth="1"/>
    <col min="6919" max="6919" width="11.28515625" style="289" bestFit="1" customWidth="1"/>
    <col min="6920" max="6920" width="10.140625" style="289" bestFit="1" customWidth="1"/>
    <col min="6921" max="6921" width="3.7109375" style="289" customWidth="1"/>
    <col min="6922" max="7169" width="9.140625" style="289"/>
    <col min="7170" max="7170" width="13.7109375" style="289" customWidth="1"/>
    <col min="7171" max="7171" width="42.7109375" style="289" customWidth="1"/>
    <col min="7172" max="7173" width="8.7109375" style="289" customWidth="1"/>
    <col min="7174" max="7174" width="11.140625" style="289" customWidth="1"/>
    <col min="7175" max="7175" width="11.28515625" style="289" bestFit="1" customWidth="1"/>
    <col min="7176" max="7176" width="10.140625" style="289" bestFit="1" customWidth="1"/>
    <col min="7177" max="7177" width="3.7109375" style="289" customWidth="1"/>
    <col min="7178" max="7425" width="9.140625" style="289"/>
    <col min="7426" max="7426" width="13.7109375" style="289" customWidth="1"/>
    <col min="7427" max="7427" width="42.7109375" style="289" customWidth="1"/>
    <col min="7428" max="7429" width="8.7109375" style="289" customWidth="1"/>
    <col min="7430" max="7430" width="11.140625" style="289" customWidth="1"/>
    <col min="7431" max="7431" width="11.28515625" style="289" bestFit="1" customWidth="1"/>
    <col min="7432" max="7432" width="10.140625" style="289" bestFit="1" customWidth="1"/>
    <col min="7433" max="7433" width="3.7109375" style="289" customWidth="1"/>
    <col min="7434" max="7681" width="9.140625" style="289"/>
    <col min="7682" max="7682" width="13.7109375" style="289" customWidth="1"/>
    <col min="7683" max="7683" width="42.7109375" style="289" customWidth="1"/>
    <col min="7684" max="7685" width="8.7109375" style="289" customWidth="1"/>
    <col min="7686" max="7686" width="11.140625" style="289" customWidth="1"/>
    <col min="7687" max="7687" width="11.28515625" style="289" bestFit="1" customWidth="1"/>
    <col min="7688" max="7688" width="10.140625" style="289" bestFit="1" customWidth="1"/>
    <col min="7689" max="7689" width="3.7109375" style="289" customWidth="1"/>
    <col min="7690" max="7937" width="9.140625" style="289"/>
    <col min="7938" max="7938" width="13.7109375" style="289" customWidth="1"/>
    <col min="7939" max="7939" width="42.7109375" style="289" customWidth="1"/>
    <col min="7940" max="7941" width="8.7109375" style="289" customWidth="1"/>
    <col min="7942" max="7942" width="11.140625" style="289" customWidth="1"/>
    <col min="7943" max="7943" width="11.28515625" style="289" bestFit="1" customWidth="1"/>
    <col min="7944" max="7944" width="10.140625" style="289" bestFit="1" customWidth="1"/>
    <col min="7945" max="7945" width="3.7109375" style="289" customWidth="1"/>
    <col min="7946" max="8193" width="9.140625" style="289"/>
    <col min="8194" max="8194" width="13.7109375" style="289" customWidth="1"/>
    <col min="8195" max="8195" width="42.7109375" style="289" customWidth="1"/>
    <col min="8196" max="8197" width="8.7109375" style="289" customWidth="1"/>
    <col min="8198" max="8198" width="11.140625" style="289" customWidth="1"/>
    <col min="8199" max="8199" width="11.28515625" style="289" bestFit="1" customWidth="1"/>
    <col min="8200" max="8200" width="10.140625" style="289" bestFit="1" customWidth="1"/>
    <col min="8201" max="8201" width="3.7109375" style="289" customWidth="1"/>
    <col min="8202" max="8449" width="9.140625" style="289"/>
    <col min="8450" max="8450" width="13.7109375" style="289" customWidth="1"/>
    <col min="8451" max="8451" width="42.7109375" style="289" customWidth="1"/>
    <col min="8452" max="8453" width="8.7109375" style="289" customWidth="1"/>
    <col min="8454" max="8454" width="11.140625" style="289" customWidth="1"/>
    <col min="8455" max="8455" width="11.28515625" style="289" bestFit="1" customWidth="1"/>
    <col min="8456" max="8456" width="10.140625" style="289" bestFit="1" customWidth="1"/>
    <col min="8457" max="8457" width="3.7109375" style="289" customWidth="1"/>
    <col min="8458" max="8705" width="9.140625" style="289"/>
    <col min="8706" max="8706" width="13.7109375" style="289" customWidth="1"/>
    <col min="8707" max="8707" width="42.7109375" style="289" customWidth="1"/>
    <col min="8708" max="8709" width="8.7109375" style="289" customWidth="1"/>
    <col min="8710" max="8710" width="11.140625" style="289" customWidth="1"/>
    <col min="8711" max="8711" width="11.28515625" style="289" bestFit="1" customWidth="1"/>
    <col min="8712" max="8712" width="10.140625" style="289" bestFit="1" customWidth="1"/>
    <col min="8713" max="8713" width="3.7109375" style="289" customWidth="1"/>
    <col min="8714" max="8961" width="9.140625" style="289"/>
    <col min="8962" max="8962" width="13.7109375" style="289" customWidth="1"/>
    <col min="8963" max="8963" width="42.7109375" style="289" customWidth="1"/>
    <col min="8964" max="8965" width="8.7109375" style="289" customWidth="1"/>
    <col min="8966" max="8966" width="11.140625" style="289" customWidth="1"/>
    <col min="8967" max="8967" width="11.28515625" style="289" bestFit="1" customWidth="1"/>
    <col min="8968" max="8968" width="10.140625" style="289" bestFit="1" customWidth="1"/>
    <col min="8969" max="8969" width="3.7109375" style="289" customWidth="1"/>
    <col min="8970" max="9217" width="9.140625" style="289"/>
    <col min="9218" max="9218" width="13.7109375" style="289" customWidth="1"/>
    <col min="9219" max="9219" width="42.7109375" style="289" customWidth="1"/>
    <col min="9220" max="9221" width="8.7109375" style="289" customWidth="1"/>
    <col min="9222" max="9222" width="11.140625" style="289" customWidth="1"/>
    <col min="9223" max="9223" width="11.28515625" style="289" bestFit="1" customWidth="1"/>
    <col min="9224" max="9224" width="10.140625" style="289" bestFit="1" customWidth="1"/>
    <col min="9225" max="9225" width="3.7109375" style="289" customWidth="1"/>
    <col min="9226" max="9473" width="9.140625" style="289"/>
    <col min="9474" max="9474" width="13.7109375" style="289" customWidth="1"/>
    <col min="9475" max="9475" width="42.7109375" style="289" customWidth="1"/>
    <col min="9476" max="9477" width="8.7109375" style="289" customWidth="1"/>
    <col min="9478" max="9478" width="11.140625" style="289" customWidth="1"/>
    <col min="9479" max="9479" width="11.28515625" style="289" bestFit="1" customWidth="1"/>
    <col min="9480" max="9480" width="10.140625" style="289" bestFit="1" customWidth="1"/>
    <col min="9481" max="9481" width="3.7109375" style="289" customWidth="1"/>
    <col min="9482" max="9729" width="9.140625" style="289"/>
    <col min="9730" max="9730" width="13.7109375" style="289" customWidth="1"/>
    <col min="9731" max="9731" width="42.7109375" style="289" customWidth="1"/>
    <col min="9732" max="9733" width="8.7109375" style="289" customWidth="1"/>
    <col min="9734" max="9734" width="11.140625" style="289" customWidth="1"/>
    <col min="9735" max="9735" width="11.28515625" style="289" bestFit="1" customWidth="1"/>
    <col min="9736" max="9736" width="10.140625" style="289" bestFit="1" customWidth="1"/>
    <col min="9737" max="9737" width="3.7109375" style="289" customWidth="1"/>
    <col min="9738" max="9985" width="9.140625" style="289"/>
    <col min="9986" max="9986" width="13.7109375" style="289" customWidth="1"/>
    <col min="9987" max="9987" width="42.7109375" style="289" customWidth="1"/>
    <col min="9988" max="9989" width="8.7109375" style="289" customWidth="1"/>
    <col min="9990" max="9990" width="11.140625" style="289" customWidth="1"/>
    <col min="9991" max="9991" width="11.28515625" style="289" bestFit="1" customWidth="1"/>
    <col min="9992" max="9992" width="10.140625" style="289" bestFit="1" customWidth="1"/>
    <col min="9993" max="9993" width="3.7109375" style="289" customWidth="1"/>
    <col min="9994" max="10241" width="9.140625" style="289"/>
    <col min="10242" max="10242" width="13.7109375" style="289" customWidth="1"/>
    <col min="10243" max="10243" width="42.7109375" style="289" customWidth="1"/>
    <col min="10244" max="10245" width="8.7109375" style="289" customWidth="1"/>
    <col min="10246" max="10246" width="11.140625" style="289" customWidth="1"/>
    <col min="10247" max="10247" width="11.28515625" style="289" bestFit="1" customWidth="1"/>
    <col min="10248" max="10248" width="10.140625" style="289" bestFit="1" customWidth="1"/>
    <col min="10249" max="10249" width="3.7109375" style="289" customWidth="1"/>
    <col min="10250" max="10497" width="9.140625" style="289"/>
    <col min="10498" max="10498" width="13.7109375" style="289" customWidth="1"/>
    <col min="10499" max="10499" width="42.7109375" style="289" customWidth="1"/>
    <col min="10500" max="10501" width="8.7109375" style="289" customWidth="1"/>
    <col min="10502" max="10502" width="11.140625" style="289" customWidth="1"/>
    <col min="10503" max="10503" width="11.28515625" style="289" bestFit="1" customWidth="1"/>
    <col min="10504" max="10504" width="10.140625" style="289" bestFit="1" customWidth="1"/>
    <col min="10505" max="10505" width="3.7109375" style="289" customWidth="1"/>
    <col min="10506" max="10753" width="9.140625" style="289"/>
    <col min="10754" max="10754" width="13.7109375" style="289" customWidth="1"/>
    <col min="10755" max="10755" width="42.7109375" style="289" customWidth="1"/>
    <col min="10756" max="10757" width="8.7109375" style="289" customWidth="1"/>
    <col min="10758" max="10758" width="11.140625" style="289" customWidth="1"/>
    <col min="10759" max="10759" width="11.28515625" style="289" bestFit="1" customWidth="1"/>
    <col min="10760" max="10760" width="10.140625" style="289" bestFit="1" customWidth="1"/>
    <col min="10761" max="10761" width="3.7109375" style="289" customWidth="1"/>
    <col min="10762" max="11009" width="9.140625" style="289"/>
    <col min="11010" max="11010" width="13.7109375" style="289" customWidth="1"/>
    <col min="11011" max="11011" width="42.7109375" style="289" customWidth="1"/>
    <col min="11012" max="11013" width="8.7109375" style="289" customWidth="1"/>
    <col min="11014" max="11014" width="11.140625" style="289" customWidth="1"/>
    <col min="11015" max="11015" width="11.28515625" style="289" bestFit="1" customWidth="1"/>
    <col min="11016" max="11016" width="10.140625" style="289" bestFit="1" customWidth="1"/>
    <col min="11017" max="11017" width="3.7109375" style="289" customWidth="1"/>
    <col min="11018" max="11265" width="9.140625" style="289"/>
    <col min="11266" max="11266" width="13.7109375" style="289" customWidth="1"/>
    <col min="11267" max="11267" width="42.7109375" style="289" customWidth="1"/>
    <col min="11268" max="11269" width="8.7109375" style="289" customWidth="1"/>
    <col min="11270" max="11270" width="11.140625" style="289" customWidth="1"/>
    <col min="11271" max="11271" width="11.28515625" style="289" bestFit="1" customWidth="1"/>
    <col min="11272" max="11272" width="10.140625" style="289" bestFit="1" customWidth="1"/>
    <col min="11273" max="11273" width="3.7109375" style="289" customWidth="1"/>
    <col min="11274" max="11521" width="9.140625" style="289"/>
    <col min="11522" max="11522" width="13.7109375" style="289" customWidth="1"/>
    <col min="11523" max="11523" width="42.7109375" style="289" customWidth="1"/>
    <col min="11524" max="11525" width="8.7109375" style="289" customWidth="1"/>
    <col min="11526" max="11526" width="11.140625" style="289" customWidth="1"/>
    <col min="11527" max="11527" width="11.28515625" style="289" bestFit="1" customWidth="1"/>
    <col min="11528" max="11528" width="10.140625" style="289" bestFit="1" customWidth="1"/>
    <col min="11529" max="11529" width="3.7109375" style="289" customWidth="1"/>
    <col min="11530" max="11777" width="9.140625" style="289"/>
    <col min="11778" max="11778" width="13.7109375" style="289" customWidth="1"/>
    <col min="11779" max="11779" width="42.7109375" style="289" customWidth="1"/>
    <col min="11780" max="11781" width="8.7109375" style="289" customWidth="1"/>
    <col min="11782" max="11782" width="11.140625" style="289" customWidth="1"/>
    <col min="11783" max="11783" width="11.28515625" style="289" bestFit="1" customWidth="1"/>
    <col min="11784" max="11784" width="10.140625" style="289" bestFit="1" customWidth="1"/>
    <col min="11785" max="11785" width="3.7109375" style="289" customWidth="1"/>
    <col min="11786" max="12033" width="9.140625" style="289"/>
    <col min="12034" max="12034" width="13.7109375" style="289" customWidth="1"/>
    <col min="12035" max="12035" width="42.7109375" style="289" customWidth="1"/>
    <col min="12036" max="12037" width="8.7109375" style="289" customWidth="1"/>
    <col min="12038" max="12038" width="11.140625" style="289" customWidth="1"/>
    <col min="12039" max="12039" width="11.28515625" style="289" bestFit="1" customWidth="1"/>
    <col min="12040" max="12040" width="10.140625" style="289" bestFit="1" customWidth="1"/>
    <col min="12041" max="12041" width="3.7109375" style="289" customWidth="1"/>
    <col min="12042" max="12289" width="9.140625" style="289"/>
    <col min="12290" max="12290" width="13.7109375" style="289" customWidth="1"/>
    <col min="12291" max="12291" width="42.7109375" style="289" customWidth="1"/>
    <col min="12292" max="12293" width="8.7109375" style="289" customWidth="1"/>
    <col min="12294" max="12294" width="11.140625" style="289" customWidth="1"/>
    <col min="12295" max="12295" width="11.28515625" style="289" bestFit="1" customWidth="1"/>
    <col min="12296" max="12296" width="10.140625" style="289" bestFit="1" customWidth="1"/>
    <col min="12297" max="12297" width="3.7109375" style="289" customWidth="1"/>
    <col min="12298" max="12545" width="9.140625" style="289"/>
    <col min="12546" max="12546" width="13.7109375" style="289" customWidth="1"/>
    <col min="12547" max="12547" width="42.7109375" style="289" customWidth="1"/>
    <col min="12548" max="12549" width="8.7109375" style="289" customWidth="1"/>
    <col min="12550" max="12550" width="11.140625" style="289" customWidth="1"/>
    <col min="12551" max="12551" width="11.28515625" style="289" bestFit="1" customWidth="1"/>
    <col min="12552" max="12552" width="10.140625" style="289" bestFit="1" customWidth="1"/>
    <col min="12553" max="12553" width="3.7109375" style="289" customWidth="1"/>
    <col min="12554" max="12801" width="9.140625" style="289"/>
    <col min="12802" max="12802" width="13.7109375" style="289" customWidth="1"/>
    <col min="12803" max="12803" width="42.7109375" style="289" customWidth="1"/>
    <col min="12804" max="12805" width="8.7109375" style="289" customWidth="1"/>
    <col min="12806" max="12806" width="11.140625" style="289" customWidth="1"/>
    <col min="12807" max="12807" width="11.28515625" style="289" bestFit="1" customWidth="1"/>
    <col min="12808" max="12808" width="10.140625" style="289" bestFit="1" customWidth="1"/>
    <col min="12809" max="12809" width="3.7109375" style="289" customWidth="1"/>
    <col min="12810" max="13057" width="9.140625" style="289"/>
    <col min="13058" max="13058" width="13.7109375" style="289" customWidth="1"/>
    <col min="13059" max="13059" width="42.7109375" style="289" customWidth="1"/>
    <col min="13060" max="13061" width="8.7109375" style="289" customWidth="1"/>
    <col min="13062" max="13062" width="11.140625" style="289" customWidth="1"/>
    <col min="13063" max="13063" width="11.28515625" style="289" bestFit="1" customWidth="1"/>
    <col min="13064" max="13064" width="10.140625" style="289" bestFit="1" customWidth="1"/>
    <col min="13065" max="13065" width="3.7109375" style="289" customWidth="1"/>
    <col min="13066" max="13313" width="9.140625" style="289"/>
    <col min="13314" max="13314" width="13.7109375" style="289" customWidth="1"/>
    <col min="13315" max="13315" width="42.7109375" style="289" customWidth="1"/>
    <col min="13316" max="13317" width="8.7109375" style="289" customWidth="1"/>
    <col min="13318" max="13318" width="11.140625" style="289" customWidth="1"/>
    <col min="13319" max="13319" width="11.28515625" style="289" bestFit="1" customWidth="1"/>
    <col min="13320" max="13320" width="10.140625" style="289" bestFit="1" customWidth="1"/>
    <col min="13321" max="13321" width="3.7109375" style="289" customWidth="1"/>
    <col min="13322" max="13569" width="9.140625" style="289"/>
    <col min="13570" max="13570" width="13.7109375" style="289" customWidth="1"/>
    <col min="13571" max="13571" width="42.7109375" style="289" customWidth="1"/>
    <col min="13572" max="13573" width="8.7109375" style="289" customWidth="1"/>
    <col min="13574" max="13574" width="11.140625" style="289" customWidth="1"/>
    <col min="13575" max="13575" width="11.28515625" style="289" bestFit="1" customWidth="1"/>
    <col min="13576" max="13576" width="10.140625" style="289" bestFit="1" customWidth="1"/>
    <col min="13577" max="13577" width="3.7109375" style="289" customWidth="1"/>
    <col min="13578" max="13825" width="9.140625" style="289"/>
    <col min="13826" max="13826" width="13.7109375" style="289" customWidth="1"/>
    <col min="13827" max="13827" width="42.7109375" style="289" customWidth="1"/>
    <col min="13828" max="13829" width="8.7109375" style="289" customWidth="1"/>
    <col min="13830" max="13830" width="11.140625" style="289" customWidth="1"/>
    <col min="13831" max="13831" width="11.28515625" style="289" bestFit="1" customWidth="1"/>
    <col min="13832" max="13832" width="10.140625" style="289" bestFit="1" customWidth="1"/>
    <col min="13833" max="13833" width="3.7109375" style="289" customWidth="1"/>
    <col min="13834" max="14081" width="9.140625" style="289"/>
    <col min="14082" max="14082" width="13.7109375" style="289" customWidth="1"/>
    <col min="14083" max="14083" width="42.7109375" style="289" customWidth="1"/>
    <col min="14084" max="14085" width="8.7109375" style="289" customWidth="1"/>
    <col min="14086" max="14086" width="11.140625" style="289" customWidth="1"/>
    <col min="14087" max="14087" width="11.28515625" style="289" bestFit="1" customWidth="1"/>
    <col min="14088" max="14088" width="10.140625" style="289" bestFit="1" customWidth="1"/>
    <col min="14089" max="14089" width="3.7109375" style="289" customWidth="1"/>
    <col min="14090" max="14337" width="9.140625" style="289"/>
    <col min="14338" max="14338" width="13.7109375" style="289" customWidth="1"/>
    <col min="14339" max="14339" width="42.7109375" style="289" customWidth="1"/>
    <col min="14340" max="14341" width="8.7109375" style="289" customWidth="1"/>
    <col min="14342" max="14342" width="11.140625" style="289" customWidth="1"/>
    <col min="14343" max="14343" width="11.28515625" style="289" bestFit="1" customWidth="1"/>
    <col min="14344" max="14344" width="10.140625" style="289" bestFit="1" customWidth="1"/>
    <col min="14345" max="14345" width="3.7109375" style="289" customWidth="1"/>
    <col min="14346" max="14593" width="9.140625" style="289"/>
    <col min="14594" max="14594" width="13.7109375" style="289" customWidth="1"/>
    <col min="14595" max="14595" width="42.7109375" style="289" customWidth="1"/>
    <col min="14596" max="14597" width="8.7109375" style="289" customWidth="1"/>
    <col min="14598" max="14598" width="11.140625" style="289" customWidth="1"/>
    <col min="14599" max="14599" width="11.28515625" style="289" bestFit="1" customWidth="1"/>
    <col min="14600" max="14600" width="10.140625" style="289" bestFit="1" customWidth="1"/>
    <col min="14601" max="14601" width="3.7109375" style="289" customWidth="1"/>
    <col min="14602" max="14849" width="9.140625" style="289"/>
    <col min="14850" max="14850" width="13.7109375" style="289" customWidth="1"/>
    <col min="14851" max="14851" width="42.7109375" style="289" customWidth="1"/>
    <col min="14852" max="14853" width="8.7109375" style="289" customWidth="1"/>
    <col min="14854" max="14854" width="11.140625" style="289" customWidth="1"/>
    <col min="14855" max="14855" width="11.28515625" style="289" bestFit="1" customWidth="1"/>
    <col min="14856" max="14856" width="10.140625" style="289" bestFit="1" customWidth="1"/>
    <col min="14857" max="14857" width="3.7109375" style="289" customWidth="1"/>
    <col min="14858" max="15105" width="9.140625" style="289"/>
    <col min="15106" max="15106" width="13.7109375" style="289" customWidth="1"/>
    <col min="15107" max="15107" width="42.7109375" style="289" customWidth="1"/>
    <col min="15108" max="15109" width="8.7109375" style="289" customWidth="1"/>
    <col min="15110" max="15110" width="11.140625" style="289" customWidth="1"/>
    <col min="15111" max="15111" width="11.28515625" style="289" bestFit="1" customWidth="1"/>
    <col min="15112" max="15112" width="10.140625" style="289" bestFit="1" customWidth="1"/>
    <col min="15113" max="15113" width="3.7109375" style="289" customWidth="1"/>
    <col min="15114" max="15361" width="9.140625" style="289"/>
    <col min="15362" max="15362" width="13.7109375" style="289" customWidth="1"/>
    <col min="15363" max="15363" width="42.7109375" style="289" customWidth="1"/>
    <col min="15364" max="15365" width="8.7109375" style="289" customWidth="1"/>
    <col min="15366" max="15366" width="11.140625" style="289" customWidth="1"/>
    <col min="15367" max="15367" width="11.28515625" style="289" bestFit="1" customWidth="1"/>
    <col min="15368" max="15368" width="10.140625" style="289" bestFit="1" customWidth="1"/>
    <col min="15369" max="15369" width="3.7109375" style="289" customWidth="1"/>
    <col min="15370" max="15617" width="9.140625" style="289"/>
    <col min="15618" max="15618" width="13.7109375" style="289" customWidth="1"/>
    <col min="15619" max="15619" width="42.7109375" style="289" customWidth="1"/>
    <col min="15620" max="15621" width="8.7109375" style="289" customWidth="1"/>
    <col min="15622" max="15622" width="11.140625" style="289" customWidth="1"/>
    <col min="15623" max="15623" width="11.28515625" style="289" bestFit="1" customWidth="1"/>
    <col min="15624" max="15624" width="10.140625" style="289" bestFit="1" customWidth="1"/>
    <col min="15625" max="15625" width="3.7109375" style="289" customWidth="1"/>
    <col min="15626" max="15873" width="9.140625" style="289"/>
    <col min="15874" max="15874" width="13.7109375" style="289" customWidth="1"/>
    <col min="15875" max="15875" width="42.7109375" style="289" customWidth="1"/>
    <col min="15876" max="15877" width="8.7109375" style="289" customWidth="1"/>
    <col min="15878" max="15878" width="11.140625" style="289" customWidth="1"/>
    <col min="15879" max="15879" width="11.28515625" style="289" bestFit="1" customWidth="1"/>
    <col min="15880" max="15880" width="10.140625" style="289" bestFit="1" customWidth="1"/>
    <col min="15881" max="15881" width="3.7109375" style="289" customWidth="1"/>
    <col min="15882" max="16129" width="9.140625" style="289"/>
    <col min="16130" max="16130" width="13.7109375" style="289" customWidth="1"/>
    <col min="16131" max="16131" width="42.7109375" style="289" customWidth="1"/>
    <col min="16132" max="16133" width="8.7109375" style="289" customWidth="1"/>
    <col min="16134" max="16134" width="11.140625" style="289" customWidth="1"/>
    <col min="16135" max="16135" width="11.28515625" style="289" bestFit="1" customWidth="1"/>
    <col min="16136" max="16136" width="10.140625" style="289" bestFit="1" customWidth="1"/>
    <col min="16137" max="16137" width="3.7109375" style="289" customWidth="1"/>
    <col min="16138" max="16384" width="9.140625" style="289"/>
  </cols>
  <sheetData>
    <row r="1" spans="2:12" ht="15.75" thickBot="1" x14ac:dyDescent="0.3">
      <c r="C1" s="3"/>
      <c r="D1" s="4"/>
    </row>
    <row r="2" spans="2:12" ht="15" customHeight="1" x14ac:dyDescent="0.25">
      <c r="B2" s="376" t="s">
        <v>235</v>
      </c>
      <c r="C2" s="366" t="s">
        <v>323</v>
      </c>
      <c r="D2" s="367"/>
      <c r="E2" s="367"/>
      <c r="F2" s="368"/>
    </row>
    <row r="3" spans="2:12" ht="15.75" customHeight="1" thickBot="1" x14ac:dyDescent="0.3">
      <c r="B3" s="377"/>
      <c r="C3" s="369"/>
      <c r="D3" s="370"/>
      <c r="E3" s="370"/>
      <c r="F3" s="371"/>
      <c r="L3" s="101"/>
    </row>
    <row r="4" spans="2:12" x14ac:dyDescent="0.25">
      <c r="C4" s="369"/>
      <c r="D4" s="370"/>
      <c r="E4" s="370"/>
      <c r="F4" s="371"/>
    </row>
    <row r="5" spans="2:12" x14ac:dyDescent="0.25">
      <c r="C5" s="369"/>
      <c r="D5" s="370"/>
      <c r="E5" s="370"/>
      <c r="F5" s="371"/>
    </row>
    <row r="6" spans="2:12" x14ac:dyDescent="0.25">
      <c r="C6" s="369"/>
      <c r="D6" s="370"/>
      <c r="E6" s="370"/>
      <c r="F6" s="371"/>
      <c r="K6" s="185"/>
    </row>
    <row r="7" spans="2:12" x14ac:dyDescent="0.25">
      <c r="C7" s="369"/>
      <c r="D7" s="370"/>
      <c r="E7" s="370"/>
      <c r="F7" s="371"/>
    </row>
    <row r="8" spans="2:12" x14ac:dyDescent="0.25">
      <c r="C8" s="369"/>
      <c r="D8" s="370"/>
      <c r="E8" s="370"/>
      <c r="F8" s="371"/>
    </row>
    <row r="9" spans="2:12" x14ac:dyDescent="0.25">
      <c r="C9" s="369"/>
      <c r="D9" s="370"/>
      <c r="E9" s="370"/>
      <c r="F9" s="371"/>
    </row>
    <row r="10" spans="2:12" x14ac:dyDescent="0.25">
      <c r="C10" s="369"/>
      <c r="D10" s="370"/>
      <c r="E10" s="370"/>
      <c r="F10" s="371"/>
    </row>
    <row r="11" spans="2:12" x14ac:dyDescent="0.25">
      <c r="C11" s="369"/>
      <c r="D11" s="370"/>
      <c r="E11" s="370"/>
      <c r="F11" s="371"/>
    </row>
    <row r="12" spans="2:12" x14ac:dyDescent="0.25">
      <c r="C12" s="369"/>
      <c r="D12" s="370"/>
      <c r="E12" s="370"/>
      <c r="F12" s="371"/>
    </row>
    <row r="13" spans="2:12" x14ac:dyDescent="0.25">
      <c r="C13" s="372"/>
      <c r="D13" s="373"/>
      <c r="E13" s="373"/>
      <c r="F13" s="374"/>
    </row>
    <row r="14" spans="2:12" ht="15.75" thickBot="1" x14ac:dyDescent="0.3"/>
    <row r="15" spans="2:12" s="8" customFormat="1" ht="13.5" thickBot="1" x14ac:dyDescent="0.25">
      <c r="B15" s="102"/>
      <c r="C15" s="8" t="s">
        <v>0</v>
      </c>
      <c r="D15" s="9"/>
      <c r="E15" s="10"/>
      <c r="F15" s="11" t="s">
        <v>1</v>
      </c>
      <c r="G15" s="12">
        <v>1</v>
      </c>
      <c r="H15" s="10"/>
    </row>
    <row r="16" spans="2:12" ht="15.75" thickBot="1" x14ac:dyDescent="0.3">
      <c r="C16" s="8"/>
      <c r="F16" s="11"/>
      <c r="G16" s="12"/>
    </row>
    <row r="17" spans="2:13" ht="15.75" thickBot="1" x14ac:dyDescent="0.3">
      <c r="C17" s="8"/>
      <c r="F17" s="11"/>
      <c r="G17" s="12"/>
    </row>
    <row r="18" spans="2:13" ht="15.75" thickBot="1" x14ac:dyDescent="0.3"/>
    <row r="19" spans="2:13" s="18" customFormat="1" ht="12.75" x14ac:dyDescent="0.2">
      <c r="B19" s="13" t="s">
        <v>2</v>
      </c>
      <c r="C19" s="14" t="s">
        <v>3</v>
      </c>
      <c r="D19" s="14" t="s">
        <v>4</v>
      </c>
      <c r="E19" s="15" t="s">
        <v>5</v>
      </c>
      <c r="F19" s="15" t="s">
        <v>6</v>
      </c>
      <c r="G19" s="15" t="s">
        <v>7</v>
      </c>
      <c r="H19" s="15" t="s">
        <v>8</v>
      </c>
    </row>
    <row r="20" spans="2:13" s="18" customFormat="1" ht="13.5" thickBot="1" x14ac:dyDescent="0.25">
      <c r="B20" s="94" t="s">
        <v>9</v>
      </c>
      <c r="C20" s="20"/>
      <c r="D20" s="20"/>
      <c r="E20" s="21"/>
      <c r="F20" s="21"/>
      <c r="G20" s="21"/>
      <c r="H20" s="21"/>
    </row>
    <row r="21" spans="2:13" s="18" customFormat="1" ht="13.5" thickBot="1" x14ac:dyDescent="0.25">
      <c r="B21" s="103"/>
      <c r="C21" s="25" t="s">
        <v>13</v>
      </c>
      <c r="D21" s="26"/>
      <c r="E21" s="27"/>
      <c r="F21" s="27"/>
      <c r="G21" s="27"/>
      <c r="H21" s="29"/>
    </row>
    <row r="22" spans="2:13" s="119" customFormat="1" ht="12.75" x14ac:dyDescent="0.2">
      <c r="B22" s="113"/>
      <c r="C22" s="114"/>
      <c r="D22" s="115"/>
      <c r="E22" s="116"/>
      <c r="F22" s="116"/>
      <c r="G22" s="117"/>
      <c r="H22" s="118"/>
    </row>
    <row r="23" spans="2:13" s="126" customFormat="1" x14ac:dyDescent="0.25">
      <c r="B23" s="120"/>
      <c r="C23" s="121"/>
      <c r="D23" s="122"/>
      <c r="E23" s="123"/>
      <c r="F23" s="123"/>
      <c r="G23" s="124"/>
      <c r="H23" s="125"/>
      <c r="J23" s="39"/>
      <c r="K23" s="40"/>
      <c r="L23" s="127"/>
      <c r="M23" s="127"/>
    </row>
    <row r="24" spans="2:13" x14ac:dyDescent="0.25">
      <c r="B24" s="83"/>
      <c r="C24" s="128"/>
      <c r="D24" s="129"/>
      <c r="E24" s="130"/>
      <c r="F24" s="130"/>
      <c r="G24" s="131"/>
      <c r="H24" s="132"/>
      <c r="J24" s="45"/>
    </row>
    <row r="25" spans="2:13" x14ac:dyDescent="0.25">
      <c r="B25" s="83"/>
      <c r="C25" s="46"/>
      <c r="D25" s="129"/>
      <c r="E25" s="133"/>
      <c r="F25" s="133"/>
      <c r="G25" s="131"/>
      <c r="H25" s="132"/>
      <c r="J25" s="45"/>
    </row>
    <row r="26" spans="2:13" ht="15.75" thickBot="1" x14ac:dyDescent="0.3">
      <c r="B26" s="104"/>
      <c r="C26" s="50"/>
      <c r="D26" s="51"/>
      <c r="E26" s="134"/>
      <c r="F26" s="134"/>
      <c r="G26" s="134"/>
      <c r="H26" s="135"/>
    </row>
    <row r="27" spans="2:13" ht="15.75" thickBot="1" x14ac:dyDescent="0.3">
      <c r="B27" s="105"/>
      <c r="C27" s="56" t="s">
        <v>14</v>
      </c>
      <c r="D27" s="57"/>
      <c r="E27" s="136"/>
      <c r="F27" s="136"/>
      <c r="G27" s="60" t="s">
        <v>15</v>
      </c>
      <c r="H27" s="12">
        <f>SUM(H22:H26)</f>
        <v>0</v>
      </c>
    </row>
    <row r="28" spans="2:13" ht="15.75" thickBot="1" x14ac:dyDescent="0.3">
      <c r="B28" s="105"/>
      <c r="C28" s="50"/>
      <c r="D28" s="61"/>
      <c r="E28" s="137"/>
      <c r="F28" s="137"/>
      <c r="G28" s="137"/>
      <c r="H28" s="138"/>
    </row>
    <row r="29" spans="2:13" ht="15.75" thickBot="1" x14ac:dyDescent="0.3">
      <c r="B29" s="106"/>
      <c r="C29" s="25" t="s">
        <v>16</v>
      </c>
      <c r="D29" s="61"/>
      <c r="E29" s="137"/>
      <c r="F29" s="137"/>
      <c r="G29" s="137"/>
      <c r="H29" s="138"/>
    </row>
    <row r="30" spans="2:13" s="297" customFormat="1" x14ac:dyDescent="0.25">
      <c r="B30" s="107"/>
      <c r="C30" s="67"/>
      <c r="D30" s="68"/>
      <c r="E30" s="139"/>
      <c r="F30" s="139"/>
      <c r="G30" s="139"/>
      <c r="H30" s="140"/>
    </row>
    <row r="31" spans="2:13" s="297" customFormat="1" x14ac:dyDescent="0.25">
      <c r="B31" s="85"/>
      <c r="C31" s="74"/>
      <c r="D31" s="108"/>
      <c r="E31" s="141"/>
      <c r="F31" s="141"/>
      <c r="G31" s="124"/>
      <c r="H31" s="125"/>
    </row>
    <row r="32" spans="2:13" s="297" customFormat="1" x14ac:dyDescent="0.25">
      <c r="B32" s="85"/>
      <c r="C32" s="74"/>
      <c r="D32" s="75"/>
      <c r="E32" s="142"/>
      <c r="F32" s="142"/>
      <c r="G32" s="124"/>
      <c r="H32" s="125"/>
    </row>
    <row r="33" spans="2:10" s="297" customFormat="1" x14ac:dyDescent="0.25">
      <c r="B33" s="85"/>
      <c r="C33" s="74"/>
      <c r="D33" s="75"/>
      <c r="E33" s="142"/>
      <c r="F33" s="142"/>
      <c r="G33" s="142"/>
      <c r="H33" s="125"/>
    </row>
    <row r="34" spans="2:10" s="297" customFormat="1" x14ac:dyDescent="0.25">
      <c r="B34" s="85"/>
      <c r="C34" s="74"/>
      <c r="D34" s="75"/>
      <c r="E34" s="142"/>
      <c r="F34" s="142"/>
      <c r="G34" s="124"/>
      <c r="H34" s="125"/>
    </row>
    <row r="35" spans="2:10" s="297" customFormat="1" x14ac:dyDescent="0.25">
      <c r="B35" s="85"/>
      <c r="C35" s="74"/>
      <c r="D35" s="75"/>
      <c r="E35" s="142"/>
      <c r="F35" s="142"/>
      <c r="G35" s="124"/>
      <c r="H35" s="125"/>
    </row>
    <row r="36" spans="2:10" x14ac:dyDescent="0.25">
      <c r="B36" s="83"/>
      <c r="C36" s="46"/>
      <c r="D36" s="51"/>
      <c r="E36" s="134"/>
      <c r="F36" s="134"/>
      <c r="G36" s="133"/>
      <c r="H36" s="135"/>
    </row>
    <row r="37" spans="2:10" ht="15.75" thickBot="1" x14ac:dyDescent="0.3">
      <c r="B37" s="104"/>
      <c r="C37" s="50"/>
      <c r="D37" s="79"/>
      <c r="E37" s="143"/>
      <c r="F37" s="143"/>
      <c r="G37" s="131"/>
      <c r="H37" s="144"/>
      <c r="J37" s="45"/>
    </row>
    <row r="38" spans="2:10" ht="15.75" thickBot="1" x14ac:dyDescent="0.3">
      <c r="B38" s="105"/>
      <c r="C38" s="56" t="s">
        <v>17</v>
      </c>
      <c r="D38" s="57"/>
      <c r="E38" s="136"/>
      <c r="F38" s="136"/>
      <c r="G38" s="60" t="s">
        <v>15</v>
      </c>
      <c r="H38" s="12">
        <f>SUM(H30:H37)</f>
        <v>0</v>
      </c>
    </row>
    <row r="39" spans="2:10" ht="15.75" thickBot="1" x14ac:dyDescent="0.3">
      <c r="B39" s="105"/>
      <c r="C39" s="50"/>
      <c r="D39" s="61"/>
      <c r="E39" s="137"/>
      <c r="F39" s="137"/>
      <c r="G39" s="137"/>
      <c r="H39" s="138"/>
    </row>
    <row r="40" spans="2:10" ht="15.75" thickBot="1" x14ac:dyDescent="0.3">
      <c r="B40" s="106"/>
      <c r="C40" s="25" t="s">
        <v>18</v>
      </c>
      <c r="D40" s="109"/>
      <c r="E40" s="145"/>
      <c r="F40" s="145"/>
      <c r="G40" s="145"/>
      <c r="H40" s="146"/>
    </row>
    <row r="41" spans="2:10" ht="165.75" x14ac:dyDescent="0.25">
      <c r="B41" s="224" t="str">
        <f>'ANAS 2015'!B18</f>
        <v xml:space="preserve">SIC.04.03.005 </v>
      </c>
      <c r="C41" s="257" t="str">
        <f>'ANAS 2015'!C18</f>
        <v xml:space="preserve">DELINEATORE 
flessibile in gomma bifacciale, con 6 inserti di rifrangenza di classe II (in osservanza del Regolamento di attuazione del Codice della strada, fig. II 392), utilizzati per delineare zone di lavoro di lunga durata, deviazioni, incanalamenti e separazioni dei sensi di marcia.
Sono compresi:
 - allestimento in opera e successiva rimozione di ogni delineatore con utilizzo di idoneo collante;
 - il riposizionamenti a seguito di spostamenti provocati da mezzi in marcia;
 - la sostituzione in caso di eventuali perdite e/o danneggiamenti;
 - la manutenzione per tutto il periodo di durata della fase di riferimento;
 - l'accatastamento e l'allontanamento a fine fase di lavoro.
Misurato cadauno per giorno, posto in opera per la durata della fase di lavoro, al fine di garantire la sicurezza dei lavoratori </v>
      </c>
      <c r="D41" s="244" t="str">
        <f>'ANAS 2015'!D18</f>
        <v xml:space="preserve">cad </v>
      </c>
      <c r="E41" s="258">
        <f>'BSIC12.a-3C '!E48</f>
        <v>310</v>
      </c>
      <c r="F41" s="258">
        <f>'ANAS 2015'!E18</f>
        <v>0.4</v>
      </c>
      <c r="G41" s="259">
        <f t="shared" ref="G41:G45" si="0">E41/$G$15</f>
        <v>310</v>
      </c>
      <c r="H41" s="260">
        <f t="shared" ref="H41:H45" si="1">G41*F41</f>
        <v>124</v>
      </c>
      <c r="J41" s="45"/>
    </row>
    <row r="42" spans="2:10" ht="153" x14ac:dyDescent="0.25">
      <c r="B42" s="225" t="str">
        <f>'ANAS 2015'!B20</f>
        <v xml:space="preserve">SIC.04.04.001 </v>
      </c>
      <c r="C42" s="257" t="str">
        <f>'ANAS 2015'!C20</f>
        <v xml:space="preserve">LAMPEGGIANTE DA CANTIERE A LED 
di colore giallo o rosso, con alimentazione a batterie, emissione luminosa a 360°, fornito e posto in opera.
Sono compresi:
  -l'uso per la durata della fase che prevede il lampeggiante al fine di assicurare un ordinata gestione del cantiere garantendo meglio la sicurezza dei lavoratori;
 - la manutenzione per tutto il periodo della fase di lavoro al fine di garantirne la funzionalità e l'efficienza;
 - l'allontanamento a fine fase di lavoro.
È inoltre compreso quanto altro occorre per l'utilizzo temporaneo del lampeggiante.
Misurate per ogni giorno di uso, per la durata della fase di lavoro, al fine di garantire la sicurezza dei lavoratori </v>
      </c>
      <c r="D42" s="239" t="str">
        <f>'ANAS 2015'!D20</f>
        <v xml:space="preserve">cad </v>
      </c>
      <c r="E42" s="240">
        <f>'BSIC12.a-3C '!E43</f>
        <v>66</v>
      </c>
      <c r="F42" s="245">
        <f>'ANAS 2015'!E20</f>
        <v>0.85</v>
      </c>
      <c r="G42" s="242">
        <f>E42/$G$15</f>
        <v>66</v>
      </c>
      <c r="H42" s="243">
        <f>G42*F42</f>
        <v>56.1</v>
      </c>
      <c r="J42" s="45"/>
    </row>
    <row r="43" spans="2:10" ht="153" x14ac:dyDescent="0.25">
      <c r="B43" s="225" t="str">
        <f>'ANAS 2015'!B19</f>
        <v xml:space="preserve">SIC.04.03.015 </v>
      </c>
      <c r="C43" s="257" t="str">
        <f>'ANAS 2015'!C19</f>
        <v>SACCHETTI DI ZAVORRA 
per cartelli stradali, forniti e posti in opera.
Sono compresi:
 - l'uso per la durata della fase che prevede il sacchetto di zavorra al fine di assicurare un ordinata gestione del cantiere garantendo meglio la sicurezza dei lavoratori;
 - la manutenzione per tutto il periodo della fase di lavoro al fine di garantirne la funzionalità e l'efficienza;
 - l'accatastamento e l'allontanamento a fine fase di lavoro.
Dimensioni standard: cm 60 x 40, capienza Kg. 25,00.
È inoltre compreso quanto altro occorre per l'utilizzo temporaneo dei sacchetti.
Misurati per ogni giorno di uso, per la durata della fase di lavoro al fine di garantire la sicurezza dei lavoratori.</v>
      </c>
      <c r="D43" s="239" t="str">
        <f>'ANAS 2015'!D19</f>
        <v xml:space="preserve">cad </v>
      </c>
      <c r="E43" s="240">
        <f>'BSIC12.a-3C '!E49</f>
        <v>90</v>
      </c>
      <c r="F43" s="240">
        <f>'ANAS 2015'!E19</f>
        <v>0.25</v>
      </c>
      <c r="G43" s="242">
        <f>E43/$G$15</f>
        <v>90</v>
      </c>
      <c r="H43" s="243">
        <f>G43*F43</f>
        <v>22.5</v>
      </c>
      <c r="J43" s="45"/>
    </row>
    <row r="44" spans="2:10" ht="25.5" x14ac:dyDescent="0.25">
      <c r="B44" s="224" t="str">
        <f>'ANALISI DI MERCATO'!B5</f>
        <v>BSIC-AM003</v>
      </c>
      <c r="C44" s="257" t="str">
        <f>'ANALISI DI MERCATO'!C5</f>
        <v>Pannello 90x90 fondo nero - 8 fari a led diam. 200 certificato, compreso di Cavalletto verticale e batterie (durata 8 ore). Compenso giornaliero.</v>
      </c>
      <c r="D44" s="239" t="str">
        <f>'ANALISI DI MERCATO'!D5</f>
        <v>giorno</v>
      </c>
      <c r="E44" s="240">
        <f>'BSIC12.a-3C '!E50</f>
        <v>7</v>
      </c>
      <c r="F44" s="240">
        <f>'ANALISI DI MERCATO'!H5</f>
        <v>37.774421333333336</v>
      </c>
      <c r="G44" s="255">
        <f t="shared" si="0"/>
        <v>7</v>
      </c>
      <c r="H44" s="256">
        <f t="shared" si="1"/>
        <v>264.42094933333334</v>
      </c>
      <c r="J44" s="45"/>
    </row>
    <row r="45" spans="2:10" ht="64.5" thickBot="1" x14ac:dyDescent="0.3">
      <c r="B45" s="225" t="str">
        <f>'ANALISI DI MERCATO'!B3</f>
        <v>BSIC-AM001</v>
      </c>
      <c r="C45" s="225" t="str">
        <f>'ANALISI DI MERCATO'!C3</f>
        <v>Carrello, raffigurante alcune figure del Codice della Strada, costituito da: rimorchio stradale (portata 750 kg) con apposito telaio fisso e basculante per il fissaggio della segnaletica, segnaletica costituita da pannello inferiore fissato in posizione verticale e pannello superiore fissato al telaio basculante , centralina elettronica per il controllo della segnaletica luminosa a 12 e a 24 V C.C..Compenso giornaliero, comprensivo del mantenimento in esercizio.</v>
      </c>
      <c r="D45" s="225" t="str">
        <f>'ANALISI DI MERCATO'!D3</f>
        <v>giorno</v>
      </c>
      <c r="E45" s="277"/>
      <c r="F45" s="240">
        <f>'ANALISI DI MERCATO'!H3</f>
        <v>46.830839999999995</v>
      </c>
      <c r="G45" s="255">
        <f t="shared" si="0"/>
        <v>0</v>
      </c>
      <c r="H45" s="256">
        <f t="shared" si="1"/>
        <v>0</v>
      </c>
      <c r="J45" s="45"/>
    </row>
    <row r="46" spans="2:10" ht="15.75" thickBot="1" x14ac:dyDescent="0.3">
      <c r="B46" s="105"/>
      <c r="C46" s="56" t="s">
        <v>22</v>
      </c>
      <c r="D46" s="57"/>
      <c r="E46" s="136"/>
      <c r="F46" s="136"/>
      <c r="G46" s="60" t="s">
        <v>15</v>
      </c>
      <c r="H46" s="12">
        <f>SUM(H41:H45)</f>
        <v>467.02094933333331</v>
      </c>
    </row>
    <row r="47" spans="2:10" ht="15.75" thickBot="1" x14ac:dyDescent="0.3">
      <c r="C47" s="87"/>
      <c r="D47" s="88"/>
      <c r="E47" s="147"/>
      <c r="F47" s="147"/>
      <c r="G47" s="148"/>
      <c r="H47" s="148"/>
    </row>
    <row r="48" spans="2:10" ht="15.75" thickBot="1" x14ac:dyDescent="0.3">
      <c r="C48" s="91"/>
      <c r="D48" s="91"/>
      <c r="E48" s="91"/>
      <c r="F48" s="91" t="s">
        <v>23</v>
      </c>
      <c r="G48" s="92" t="s">
        <v>31</v>
      </c>
      <c r="H48" s="12">
        <f>H46+H38+H27</f>
        <v>467.02094933333331</v>
      </c>
    </row>
  </sheetData>
  <mergeCells count="2">
    <mergeCell ref="B2:B3"/>
    <mergeCell ref="C2:F13"/>
  </mergeCells>
  <pageMargins left="0.7" right="0.7" top="0.75" bottom="0.75" header="0.3" footer="0.3"/>
  <pageSetup paperSize="9" scale="5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B1:J56"/>
  <sheetViews>
    <sheetView view="pageBreakPreview" topLeftCell="A22" zoomScale="85" zoomScaleNormal="70" zoomScaleSheetLayoutView="85" workbookViewId="0">
      <selection activeCell="N49" sqref="N49"/>
    </sheetView>
  </sheetViews>
  <sheetFormatPr defaultRowHeight="15" x14ac:dyDescent="0.25"/>
  <cols>
    <col min="1" max="1" width="3.7109375" style="289" customWidth="1"/>
    <col min="2" max="2" width="15.7109375" style="101" customWidth="1"/>
    <col min="3" max="3" width="80.7109375" style="289" customWidth="1"/>
    <col min="4" max="4" width="8.7109375" style="6" customWidth="1"/>
    <col min="5" max="5" width="8.7109375" style="5" customWidth="1"/>
    <col min="6" max="8" width="10.7109375" style="5" customWidth="1"/>
    <col min="9" max="9" width="3.7109375" style="289" customWidth="1"/>
    <col min="10" max="248" width="9.140625" style="289"/>
    <col min="249" max="249" width="13.7109375" style="289" customWidth="1"/>
    <col min="250" max="250" width="42.7109375" style="289" customWidth="1"/>
    <col min="251" max="252" width="8.7109375" style="289" customWidth="1"/>
    <col min="253" max="255" width="10.7109375" style="289" customWidth="1"/>
    <col min="256" max="256" width="3.7109375" style="289" customWidth="1"/>
    <col min="257" max="504" width="9.140625" style="289"/>
    <col min="505" max="505" width="13.7109375" style="289" customWidth="1"/>
    <col min="506" max="506" width="42.7109375" style="289" customWidth="1"/>
    <col min="507" max="508" width="8.7109375" style="289" customWidth="1"/>
    <col min="509" max="511" width="10.7109375" style="289" customWidth="1"/>
    <col min="512" max="512" width="3.7109375" style="289" customWidth="1"/>
    <col min="513" max="760" width="9.140625" style="289"/>
    <col min="761" max="761" width="13.7109375" style="289" customWidth="1"/>
    <col min="762" max="762" width="42.7109375" style="289" customWidth="1"/>
    <col min="763" max="764" width="8.7109375" style="289" customWidth="1"/>
    <col min="765" max="767" width="10.7109375" style="289" customWidth="1"/>
    <col min="768" max="768" width="3.7109375" style="289" customWidth="1"/>
    <col min="769" max="1016" width="9.140625" style="289"/>
    <col min="1017" max="1017" width="13.7109375" style="289" customWidth="1"/>
    <col min="1018" max="1018" width="42.7109375" style="289" customWidth="1"/>
    <col min="1019" max="1020" width="8.7109375" style="289" customWidth="1"/>
    <col min="1021" max="1023" width="10.7109375" style="289" customWidth="1"/>
    <col min="1024" max="1024" width="3.7109375" style="289" customWidth="1"/>
    <col min="1025" max="1272" width="9.140625" style="289"/>
    <col min="1273" max="1273" width="13.7109375" style="289" customWidth="1"/>
    <col min="1274" max="1274" width="42.7109375" style="289" customWidth="1"/>
    <col min="1275" max="1276" width="8.7109375" style="289" customWidth="1"/>
    <col min="1277" max="1279" width="10.7109375" style="289" customWidth="1"/>
    <col min="1280" max="1280" width="3.7109375" style="289" customWidth="1"/>
    <col min="1281" max="1528" width="9.140625" style="289"/>
    <col min="1529" max="1529" width="13.7109375" style="289" customWidth="1"/>
    <col min="1530" max="1530" width="42.7109375" style="289" customWidth="1"/>
    <col min="1531" max="1532" width="8.7109375" style="289" customWidth="1"/>
    <col min="1533" max="1535" width="10.7109375" style="289" customWidth="1"/>
    <col min="1536" max="1536" width="3.7109375" style="289" customWidth="1"/>
    <col min="1537" max="1784" width="9.140625" style="289"/>
    <col min="1785" max="1785" width="13.7109375" style="289" customWidth="1"/>
    <col min="1786" max="1786" width="42.7109375" style="289" customWidth="1"/>
    <col min="1787" max="1788" width="8.7109375" style="289" customWidth="1"/>
    <col min="1789" max="1791" width="10.7109375" style="289" customWidth="1"/>
    <col min="1792" max="1792" width="3.7109375" style="289" customWidth="1"/>
    <col min="1793" max="2040" width="9.140625" style="289"/>
    <col min="2041" max="2041" width="13.7109375" style="289" customWidth="1"/>
    <col min="2042" max="2042" width="42.7109375" style="289" customWidth="1"/>
    <col min="2043" max="2044" width="8.7109375" style="289" customWidth="1"/>
    <col min="2045" max="2047" width="10.7109375" style="289" customWidth="1"/>
    <col min="2048" max="2048" width="3.7109375" style="289" customWidth="1"/>
    <col min="2049" max="2296" width="9.140625" style="289"/>
    <col min="2297" max="2297" width="13.7109375" style="289" customWidth="1"/>
    <col min="2298" max="2298" width="42.7109375" style="289" customWidth="1"/>
    <col min="2299" max="2300" width="8.7109375" style="289" customWidth="1"/>
    <col min="2301" max="2303" width="10.7109375" style="289" customWidth="1"/>
    <col min="2304" max="2304" width="3.7109375" style="289" customWidth="1"/>
    <col min="2305" max="2552" width="9.140625" style="289"/>
    <col min="2553" max="2553" width="13.7109375" style="289" customWidth="1"/>
    <col min="2554" max="2554" width="42.7109375" style="289" customWidth="1"/>
    <col min="2555" max="2556" width="8.7109375" style="289" customWidth="1"/>
    <col min="2557" max="2559" width="10.7109375" style="289" customWidth="1"/>
    <col min="2560" max="2560" width="3.7109375" style="289" customWidth="1"/>
    <col min="2561" max="2808" width="9.140625" style="289"/>
    <col min="2809" max="2809" width="13.7109375" style="289" customWidth="1"/>
    <col min="2810" max="2810" width="42.7109375" style="289" customWidth="1"/>
    <col min="2811" max="2812" width="8.7109375" style="289" customWidth="1"/>
    <col min="2813" max="2815" width="10.7109375" style="289" customWidth="1"/>
    <col min="2816" max="2816" width="3.7109375" style="289" customWidth="1"/>
    <col min="2817" max="3064" width="9.140625" style="289"/>
    <col min="3065" max="3065" width="13.7109375" style="289" customWidth="1"/>
    <col min="3066" max="3066" width="42.7109375" style="289" customWidth="1"/>
    <col min="3067" max="3068" width="8.7109375" style="289" customWidth="1"/>
    <col min="3069" max="3071" width="10.7109375" style="289" customWidth="1"/>
    <col min="3072" max="3072" width="3.7109375" style="289" customWidth="1"/>
    <col min="3073" max="3320" width="9.140625" style="289"/>
    <col min="3321" max="3321" width="13.7109375" style="289" customWidth="1"/>
    <col min="3322" max="3322" width="42.7109375" style="289" customWidth="1"/>
    <col min="3323" max="3324" width="8.7109375" style="289" customWidth="1"/>
    <col min="3325" max="3327" width="10.7109375" style="289" customWidth="1"/>
    <col min="3328" max="3328" width="3.7109375" style="289" customWidth="1"/>
    <col min="3329" max="3576" width="9.140625" style="289"/>
    <col min="3577" max="3577" width="13.7109375" style="289" customWidth="1"/>
    <col min="3578" max="3578" width="42.7109375" style="289" customWidth="1"/>
    <col min="3579" max="3580" width="8.7109375" style="289" customWidth="1"/>
    <col min="3581" max="3583" width="10.7109375" style="289" customWidth="1"/>
    <col min="3584" max="3584" width="3.7109375" style="289" customWidth="1"/>
    <col min="3585" max="3832" width="9.140625" style="289"/>
    <col min="3833" max="3833" width="13.7109375" style="289" customWidth="1"/>
    <col min="3834" max="3834" width="42.7109375" style="289" customWidth="1"/>
    <col min="3835" max="3836" width="8.7109375" style="289" customWidth="1"/>
    <col min="3837" max="3839" width="10.7109375" style="289" customWidth="1"/>
    <col min="3840" max="3840" width="3.7109375" style="289" customWidth="1"/>
    <col min="3841" max="4088" width="9.140625" style="289"/>
    <col min="4089" max="4089" width="13.7109375" style="289" customWidth="1"/>
    <col min="4090" max="4090" width="42.7109375" style="289" customWidth="1"/>
    <col min="4091" max="4092" width="8.7109375" style="289" customWidth="1"/>
    <col min="4093" max="4095" width="10.7109375" style="289" customWidth="1"/>
    <col min="4096" max="4096" width="3.7109375" style="289" customWidth="1"/>
    <col min="4097" max="4344" width="9.140625" style="289"/>
    <col min="4345" max="4345" width="13.7109375" style="289" customWidth="1"/>
    <col min="4346" max="4346" width="42.7109375" style="289" customWidth="1"/>
    <col min="4347" max="4348" width="8.7109375" style="289" customWidth="1"/>
    <col min="4349" max="4351" width="10.7109375" style="289" customWidth="1"/>
    <col min="4352" max="4352" width="3.7109375" style="289" customWidth="1"/>
    <col min="4353" max="4600" width="9.140625" style="289"/>
    <col min="4601" max="4601" width="13.7109375" style="289" customWidth="1"/>
    <col min="4602" max="4602" width="42.7109375" style="289" customWidth="1"/>
    <col min="4603" max="4604" width="8.7109375" style="289" customWidth="1"/>
    <col min="4605" max="4607" width="10.7109375" style="289" customWidth="1"/>
    <col min="4608" max="4608" width="3.7109375" style="289" customWidth="1"/>
    <col min="4609" max="4856" width="9.140625" style="289"/>
    <col min="4857" max="4857" width="13.7109375" style="289" customWidth="1"/>
    <col min="4858" max="4858" width="42.7109375" style="289" customWidth="1"/>
    <col min="4859" max="4860" width="8.7109375" style="289" customWidth="1"/>
    <col min="4861" max="4863" width="10.7109375" style="289" customWidth="1"/>
    <col min="4864" max="4864" width="3.7109375" style="289" customWidth="1"/>
    <col min="4865" max="5112" width="9.140625" style="289"/>
    <col min="5113" max="5113" width="13.7109375" style="289" customWidth="1"/>
    <col min="5114" max="5114" width="42.7109375" style="289" customWidth="1"/>
    <col min="5115" max="5116" width="8.7109375" style="289" customWidth="1"/>
    <col min="5117" max="5119" width="10.7109375" style="289" customWidth="1"/>
    <col min="5120" max="5120" width="3.7109375" style="289" customWidth="1"/>
    <col min="5121" max="5368" width="9.140625" style="289"/>
    <col min="5369" max="5369" width="13.7109375" style="289" customWidth="1"/>
    <col min="5370" max="5370" width="42.7109375" style="289" customWidth="1"/>
    <col min="5371" max="5372" width="8.7109375" style="289" customWidth="1"/>
    <col min="5373" max="5375" width="10.7109375" style="289" customWidth="1"/>
    <col min="5376" max="5376" width="3.7109375" style="289" customWidth="1"/>
    <col min="5377" max="5624" width="9.140625" style="289"/>
    <col min="5625" max="5625" width="13.7109375" style="289" customWidth="1"/>
    <col min="5626" max="5626" width="42.7109375" style="289" customWidth="1"/>
    <col min="5627" max="5628" width="8.7109375" style="289" customWidth="1"/>
    <col min="5629" max="5631" width="10.7109375" style="289" customWidth="1"/>
    <col min="5632" max="5632" width="3.7109375" style="289" customWidth="1"/>
    <col min="5633" max="5880" width="9.140625" style="289"/>
    <col min="5881" max="5881" width="13.7109375" style="289" customWidth="1"/>
    <col min="5882" max="5882" width="42.7109375" style="289" customWidth="1"/>
    <col min="5883" max="5884" width="8.7109375" style="289" customWidth="1"/>
    <col min="5885" max="5887" width="10.7109375" style="289" customWidth="1"/>
    <col min="5888" max="5888" width="3.7109375" style="289" customWidth="1"/>
    <col min="5889" max="6136" width="9.140625" style="289"/>
    <col min="6137" max="6137" width="13.7109375" style="289" customWidth="1"/>
    <col min="6138" max="6138" width="42.7109375" style="289" customWidth="1"/>
    <col min="6139" max="6140" width="8.7109375" style="289" customWidth="1"/>
    <col min="6141" max="6143" width="10.7109375" style="289" customWidth="1"/>
    <col min="6144" max="6144" width="3.7109375" style="289" customWidth="1"/>
    <col min="6145" max="6392" width="9.140625" style="289"/>
    <col min="6393" max="6393" width="13.7109375" style="289" customWidth="1"/>
    <col min="6394" max="6394" width="42.7109375" style="289" customWidth="1"/>
    <col min="6395" max="6396" width="8.7109375" style="289" customWidth="1"/>
    <col min="6397" max="6399" width="10.7109375" style="289" customWidth="1"/>
    <col min="6400" max="6400" width="3.7109375" style="289" customWidth="1"/>
    <col min="6401" max="6648" width="9.140625" style="289"/>
    <col min="6649" max="6649" width="13.7109375" style="289" customWidth="1"/>
    <col min="6650" max="6650" width="42.7109375" style="289" customWidth="1"/>
    <col min="6651" max="6652" width="8.7109375" style="289" customWidth="1"/>
    <col min="6653" max="6655" width="10.7109375" style="289" customWidth="1"/>
    <col min="6656" max="6656" width="3.7109375" style="289" customWidth="1"/>
    <col min="6657" max="6904" width="9.140625" style="289"/>
    <col min="6905" max="6905" width="13.7109375" style="289" customWidth="1"/>
    <col min="6906" max="6906" width="42.7109375" style="289" customWidth="1"/>
    <col min="6907" max="6908" width="8.7109375" style="289" customWidth="1"/>
    <col min="6909" max="6911" width="10.7109375" style="289" customWidth="1"/>
    <col min="6912" max="6912" width="3.7109375" style="289" customWidth="1"/>
    <col min="6913" max="7160" width="9.140625" style="289"/>
    <col min="7161" max="7161" width="13.7109375" style="289" customWidth="1"/>
    <col min="7162" max="7162" width="42.7109375" style="289" customWidth="1"/>
    <col min="7163" max="7164" width="8.7109375" style="289" customWidth="1"/>
    <col min="7165" max="7167" width="10.7109375" style="289" customWidth="1"/>
    <col min="7168" max="7168" width="3.7109375" style="289" customWidth="1"/>
    <col min="7169" max="7416" width="9.140625" style="289"/>
    <col min="7417" max="7417" width="13.7109375" style="289" customWidth="1"/>
    <col min="7418" max="7418" width="42.7109375" style="289" customWidth="1"/>
    <col min="7419" max="7420" width="8.7109375" style="289" customWidth="1"/>
    <col min="7421" max="7423" width="10.7109375" style="289" customWidth="1"/>
    <col min="7424" max="7424" width="3.7109375" style="289" customWidth="1"/>
    <col min="7425" max="7672" width="9.140625" style="289"/>
    <col min="7673" max="7673" width="13.7109375" style="289" customWidth="1"/>
    <col min="7674" max="7674" width="42.7109375" style="289" customWidth="1"/>
    <col min="7675" max="7676" width="8.7109375" style="289" customWidth="1"/>
    <col min="7677" max="7679" width="10.7109375" style="289" customWidth="1"/>
    <col min="7680" max="7680" width="3.7109375" style="289" customWidth="1"/>
    <col min="7681" max="7928" width="9.140625" style="289"/>
    <col min="7929" max="7929" width="13.7109375" style="289" customWidth="1"/>
    <col min="7930" max="7930" width="42.7109375" style="289" customWidth="1"/>
    <col min="7931" max="7932" width="8.7109375" style="289" customWidth="1"/>
    <col min="7933" max="7935" width="10.7109375" style="289" customWidth="1"/>
    <col min="7936" max="7936" width="3.7109375" style="289" customWidth="1"/>
    <col min="7937" max="8184" width="9.140625" style="289"/>
    <col min="8185" max="8185" width="13.7109375" style="289" customWidth="1"/>
    <col min="8186" max="8186" width="42.7109375" style="289" customWidth="1"/>
    <col min="8187" max="8188" width="8.7109375" style="289" customWidth="1"/>
    <col min="8189" max="8191" width="10.7109375" style="289" customWidth="1"/>
    <col min="8192" max="8192" width="3.7109375" style="289" customWidth="1"/>
    <col min="8193" max="8440" width="9.140625" style="289"/>
    <col min="8441" max="8441" width="13.7109375" style="289" customWidth="1"/>
    <col min="8442" max="8442" width="42.7109375" style="289" customWidth="1"/>
    <col min="8443" max="8444" width="8.7109375" style="289" customWidth="1"/>
    <col min="8445" max="8447" width="10.7109375" style="289" customWidth="1"/>
    <col min="8448" max="8448" width="3.7109375" style="289" customWidth="1"/>
    <col min="8449" max="8696" width="9.140625" style="289"/>
    <col min="8697" max="8697" width="13.7109375" style="289" customWidth="1"/>
    <col min="8698" max="8698" width="42.7109375" style="289" customWidth="1"/>
    <col min="8699" max="8700" width="8.7109375" style="289" customWidth="1"/>
    <col min="8701" max="8703" width="10.7109375" style="289" customWidth="1"/>
    <col min="8704" max="8704" width="3.7109375" style="289" customWidth="1"/>
    <col min="8705" max="8952" width="9.140625" style="289"/>
    <col min="8953" max="8953" width="13.7109375" style="289" customWidth="1"/>
    <col min="8954" max="8954" width="42.7109375" style="289" customWidth="1"/>
    <col min="8955" max="8956" width="8.7109375" style="289" customWidth="1"/>
    <col min="8957" max="8959" width="10.7109375" style="289" customWidth="1"/>
    <col min="8960" max="8960" width="3.7109375" style="289" customWidth="1"/>
    <col min="8961" max="9208" width="9.140625" style="289"/>
    <col min="9209" max="9209" width="13.7109375" style="289" customWidth="1"/>
    <col min="9210" max="9210" width="42.7109375" style="289" customWidth="1"/>
    <col min="9211" max="9212" width="8.7109375" style="289" customWidth="1"/>
    <col min="9213" max="9215" width="10.7109375" style="289" customWidth="1"/>
    <col min="9216" max="9216" width="3.7109375" style="289" customWidth="1"/>
    <col min="9217" max="9464" width="9.140625" style="289"/>
    <col min="9465" max="9465" width="13.7109375" style="289" customWidth="1"/>
    <col min="9466" max="9466" width="42.7109375" style="289" customWidth="1"/>
    <col min="9467" max="9468" width="8.7109375" style="289" customWidth="1"/>
    <col min="9469" max="9471" width="10.7109375" style="289" customWidth="1"/>
    <col min="9472" max="9472" width="3.7109375" style="289" customWidth="1"/>
    <col min="9473" max="9720" width="9.140625" style="289"/>
    <col min="9721" max="9721" width="13.7109375" style="289" customWidth="1"/>
    <col min="9722" max="9722" width="42.7109375" style="289" customWidth="1"/>
    <col min="9723" max="9724" width="8.7109375" style="289" customWidth="1"/>
    <col min="9725" max="9727" width="10.7109375" style="289" customWidth="1"/>
    <col min="9728" max="9728" width="3.7109375" style="289" customWidth="1"/>
    <col min="9729" max="9976" width="9.140625" style="289"/>
    <col min="9977" max="9977" width="13.7109375" style="289" customWidth="1"/>
    <col min="9978" max="9978" width="42.7109375" style="289" customWidth="1"/>
    <col min="9979" max="9980" width="8.7109375" style="289" customWidth="1"/>
    <col min="9981" max="9983" width="10.7109375" style="289" customWidth="1"/>
    <col min="9984" max="9984" width="3.7109375" style="289" customWidth="1"/>
    <col min="9985" max="10232" width="9.140625" style="289"/>
    <col min="10233" max="10233" width="13.7109375" style="289" customWidth="1"/>
    <col min="10234" max="10234" width="42.7109375" style="289" customWidth="1"/>
    <col min="10235" max="10236" width="8.7109375" style="289" customWidth="1"/>
    <col min="10237" max="10239" width="10.7109375" style="289" customWidth="1"/>
    <col min="10240" max="10240" width="3.7109375" style="289" customWidth="1"/>
    <col min="10241" max="10488" width="9.140625" style="289"/>
    <col min="10489" max="10489" width="13.7109375" style="289" customWidth="1"/>
    <col min="10490" max="10490" width="42.7109375" style="289" customWidth="1"/>
    <col min="10491" max="10492" width="8.7109375" style="289" customWidth="1"/>
    <col min="10493" max="10495" width="10.7109375" style="289" customWidth="1"/>
    <col min="10496" max="10496" width="3.7109375" style="289" customWidth="1"/>
    <col min="10497" max="10744" width="9.140625" style="289"/>
    <col min="10745" max="10745" width="13.7109375" style="289" customWidth="1"/>
    <col min="10746" max="10746" width="42.7109375" style="289" customWidth="1"/>
    <col min="10747" max="10748" width="8.7109375" style="289" customWidth="1"/>
    <col min="10749" max="10751" width="10.7109375" style="289" customWidth="1"/>
    <col min="10752" max="10752" width="3.7109375" style="289" customWidth="1"/>
    <col min="10753" max="11000" width="9.140625" style="289"/>
    <col min="11001" max="11001" width="13.7109375" style="289" customWidth="1"/>
    <col min="11002" max="11002" width="42.7109375" style="289" customWidth="1"/>
    <col min="11003" max="11004" width="8.7109375" style="289" customWidth="1"/>
    <col min="11005" max="11007" width="10.7109375" style="289" customWidth="1"/>
    <col min="11008" max="11008" width="3.7109375" style="289" customWidth="1"/>
    <col min="11009" max="11256" width="9.140625" style="289"/>
    <col min="11257" max="11257" width="13.7109375" style="289" customWidth="1"/>
    <col min="11258" max="11258" width="42.7109375" style="289" customWidth="1"/>
    <col min="11259" max="11260" width="8.7109375" style="289" customWidth="1"/>
    <col min="11261" max="11263" width="10.7109375" style="289" customWidth="1"/>
    <col min="11264" max="11264" width="3.7109375" style="289" customWidth="1"/>
    <col min="11265" max="11512" width="9.140625" style="289"/>
    <col min="11513" max="11513" width="13.7109375" style="289" customWidth="1"/>
    <col min="11514" max="11514" width="42.7109375" style="289" customWidth="1"/>
    <col min="11515" max="11516" width="8.7109375" style="289" customWidth="1"/>
    <col min="11517" max="11519" width="10.7109375" style="289" customWidth="1"/>
    <col min="11520" max="11520" width="3.7109375" style="289" customWidth="1"/>
    <col min="11521" max="11768" width="9.140625" style="289"/>
    <col min="11769" max="11769" width="13.7109375" style="289" customWidth="1"/>
    <col min="11770" max="11770" width="42.7109375" style="289" customWidth="1"/>
    <col min="11771" max="11772" width="8.7109375" style="289" customWidth="1"/>
    <col min="11773" max="11775" width="10.7109375" style="289" customWidth="1"/>
    <col min="11776" max="11776" width="3.7109375" style="289" customWidth="1"/>
    <col min="11777" max="12024" width="9.140625" style="289"/>
    <col min="12025" max="12025" width="13.7109375" style="289" customWidth="1"/>
    <col min="12026" max="12026" width="42.7109375" style="289" customWidth="1"/>
    <col min="12027" max="12028" width="8.7109375" style="289" customWidth="1"/>
    <col min="12029" max="12031" width="10.7109375" style="289" customWidth="1"/>
    <col min="12032" max="12032" width="3.7109375" style="289" customWidth="1"/>
    <col min="12033" max="12280" width="9.140625" style="289"/>
    <col min="12281" max="12281" width="13.7109375" style="289" customWidth="1"/>
    <col min="12282" max="12282" width="42.7109375" style="289" customWidth="1"/>
    <col min="12283" max="12284" width="8.7109375" style="289" customWidth="1"/>
    <col min="12285" max="12287" width="10.7109375" style="289" customWidth="1"/>
    <col min="12288" max="12288" width="3.7109375" style="289" customWidth="1"/>
    <col min="12289" max="12536" width="9.140625" style="289"/>
    <col min="12537" max="12537" width="13.7109375" style="289" customWidth="1"/>
    <col min="12538" max="12538" width="42.7109375" style="289" customWidth="1"/>
    <col min="12539" max="12540" width="8.7109375" style="289" customWidth="1"/>
    <col min="12541" max="12543" width="10.7109375" style="289" customWidth="1"/>
    <col min="12544" max="12544" width="3.7109375" style="289" customWidth="1"/>
    <col min="12545" max="12792" width="9.140625" style="289"/>
    <col min="12793" max="12793" width="13.7109375" style="289" customWidth="1"/>
    <col min="12794" max="12794" width="42.7109375" style="289" customWidth="1"/>
    <col min="12795" max="12796" width="8.7109375" style="289" customWidth="1"/>
    <col min="12797" max="12799" width="10.7109375" style="289" customWidth="1"/>
    <col min="12800" max="12800" width="3.7109375" style="289" customWidth="1"/>
    <col min="12801" max="13048" width="9.140625" style="289"/>
    <col min="13049" max="13049" width="13.7109375" style="289" customWidth="1"/>
    <col min="13050" max="13050" width="42.7109375" style="289" customWidth="1"/>
    <col min="13051" max="13052" width="8.7109375" style="289" customWidth="1"/>
    <col min="13053" max="13055" width="10.7109375" style="289" customWidth="1"/>
    <col min="13056" max="13056" width="3.7109375" style="289" customWidth="1"/>
    <col min="13057" max="13304" width="9.140625" style="289"/>
    <col min="13305" max="13305" width="13.7109375" style="289" customWidth="1"/>
    <col min="13306" max="13306" width="42.7109375" style="289" customWidth="1"/>
    <col min="13307" max="13308" width="8.7109375" style="289" customWidth="1"/>
    <col min="13309" max="13311" width="10.7109375" style="289" customWidth="1"/>
    <col min="13312" max="13312" width="3.7109375" style="289" customWidth="1"/>
    <col min="13313" max="13560" width="9.140625" style="289"/>
    <col min="13561" max="13561" width="13.7109375" style="289" customWidth="1"/>
    <col min="13562" max="13562" width="42.7109375" style="289" customWidth="1"/>
    <col min="13563" max="13564" width="8.7109375" style="289" customWidth="1"/>
    <col min="13565" max="13567" width="10.7109375" style="289" customWidth="1"/>
    <col min="13568" max="13568" width="3.7109375" style="289" customWidth="1"/>
    <col min="13569" max="13816" width="9.140625" style="289"/>
    <col min="13817" max="13817" width="13.7109375" style="289" customWidth="1"/>
    <col min="13818" max="13818" width="42.7109375" style="289" customWidth="1"/>
    <col min="13819" max="13820" width="8.7109375" style="289" customWidth="1"/>
    <col min="13821" max="13823" width="10.7109375" style="289" customWidth="1"/>
    <col min="13824" max="13824" width="3.7109375" style="289" customWidth="1"/>
    <col min="13825" max="14072" width="9.140625" style="289"/>
    <col min="14073" max="14073" width="13.7109375" style="289" customWidth="1"/>
    <col min="14074" max="14074" width="42.7109375" style="289" customWidth="1"/>
    <col min="14075" max="14076" width="8.7109375" style="289" customWidth="1"/>
    <col min="14077" max="14079" width="10.7109375" style="289" customWidth="1"/>
    <col min="14080" max="14080" width="3.7109375" style="289" customWidth="1"/>
    <col min="14081" max="14328" width="9.140625" style="289"/>
    <col min="14329" max="14329" width="13.7109375" style="289" customWidth="1"/>
    <col min="14330" max="14330" width="42.7109375" style="289" customWidth="1"/>
    <col min="14331" max="14332" width="8.7109375" style="289" customWidth="1"/>
    <col min="14333" max="14335" width="10.7109375" style="289" customWidth="1"/>
    <col min="14336" max="14336" width="3.7109375" style="289" customWidth="1"/>
    <col min="14337" max="14584" width="9.140625" style="289"/>
    <col min="14585" max="14585" width="13.7109375" style="289" customWidth="1"/>
    <col min="14586" max="14586" width="42.7109375" style="289" customWidth="1"/>
    <col min="14587" max="14588" width="8.7109375" style="289" customWidth="1"/>
    <col min="14589" max="14591" width="10.7109375" style="289" customWidth="1"/>
    <col min="14592" max="14592" width="3.7109375" style="289" customWidth="1"/>
    <col min="14593" max="14840" width="9.140625" style="289"/>
    <col min="14841" max="14841" width="13.7109375" style="289" customWidth="1"/>
    <col min="14842" max="14842" width="42.7109375" style="289" customWidth="1"/>
    <col min="14843" max="14844" width="8.7109375" style="289" customWidth="1"/>
    <col min="14845" max="14847" width="10.7109375" style="289" customWidth="1"/>
    <col min="14848" max="14848" width="3.7109375" style="289" customWidth="1"/>
    <col min="14849" max="15096" width="9.140625" style="289"/>
    <col min="15097" max="15097" width="13.7109375" style="289" customWidth="1"/>
    <col min="15098" max="15098" width="42.7109375" style="289" customWidth="1"/>
    <col min="15099" max="15100" width="8.7109375" style="289" customWidth="1"/>
    <col min="15101" max="15103" width="10.7109375" style="289" customWidth="1"/>
    <col min="15104" max="15104" width="3.7109375" style="289" customWidth="1"/>
    <col min="15105" max="15352" width="9.140625" style="289"/>
    <col min="15353" max="15353" width="13.7109375" style="289" customWidth="1"/>
    <col min="15354" max="15354" width="42.7109375" style="289" customWidth="1"/>
    <col min="15355" max="15356" width="8.7109375" style="289" customWidth="1"/>
    <col min="15357" max="15359" width="10.7109375" style="289" customWidth="1"/>
    <col min="15360" max="15360" width="3.7109375" style="289" customWidth="1"/>
    <col min="15361" max="15608" width="9.140625" style="289"/>
    <col min="15609" max="15609" width="13.7109375" style="289" customWidth="1"/>
    <col min="15610" max="15610" width="42.7109375" style="289" customWidth="1"/>
    <col min="15611" max="15612" width="8.7109375" style="289" customWidth="1"/>
    <col min="15613" max="15615" width="10.7109375" style="289" customWidth="1"/>
    <col min="15616" max="15616" width="3.7109375" style="289" customWidth="1"/>
    <col min="15617" max="15864" width="9.140625" style="289"/>
    <col min="15865" max="15865" width="13.7109375" style="289" customWidth="1"/>
    <col min="15866" max="15866" width="42.7109375" style="289" customWidth="1"/>
    <col min="15867" max="15868" width="8.7109375" style="289" customWidth="1"/>
    <col min="15869" max="15871" width="10.7109375" style="289" customWidth="1"/>
    <col min="15872" max="15872" width="3.7109375" style="289" customWidth="1"/>
    <col min="15873" max="16120" width="9.140625" style="289"/>
    <col min="16121" max="16121" width="13.7109375" style="289" customWidth="1"/>
    <col min="16122" max="16122" width="42.7109375" style="289" customWidth="1"/>
    <col min="16123" max="16124" width="8.7109375" style="289" customWidth="1"/>
    <col min="16125" max="16127" width="10.7109375" style="289" customWidth="1"/>
    <col min="16128" max="16128" width="3.7109375" style="289" customWidth="1"/>
    <col min="16129" max="16384" width="9.140625" style="289"/>
  </cols>
  <sheetData>
    <row r="1" spans="2:8" ht="15.75" thickBot="1" x14ac:dyDescent="0.3">
      <c r="C1" s="3"/>
      <c r="D1" s="4"/>
    </row>
    <row r="2" spans="2:8" ht="15" customHeight="1" x14ac:dyDescent="0.25">
      <c r="B2" s="376" t="s">
        <v>236</v>
      </c>
      <c r="C2" s="366" t="s">
        <v>324</v>
      </c>
      <c r="D2" s="378"/>
      <c r="E2" s="378"/>
      <c r="F2" s="379"/>
    </row>
    <row r="3" spans="2:8" ht="15.75" customHeight="1" thickBot="1" x14ac:dyDescent="0.3">
      <c r="B3" s="377"/>
      <c r="C3" s="380"/>
      <c r="D3" s="381"/>
      <c r="E3" s="381"/>
      <c r="F3" s="382"/>
    </row>
    <row r="4" spans="2:8" x14ac:dyDescent="0.25">
      <c r="C4" s="380"/>
      <c r="D4" s="381"/>
      <c r="E4" s="381"/>
      <c r="F4" s="382"/>
    </row>
    <row r="5" spans="2:8" x14ac:dyDescent="0.25">
      <c r="C5" s="380"/>
      <c r="D5" s="381"/>
      <c r="E5" s="381"/>
      <c r="F5" s="382"/>
    </row>
    <row r="6" spans="2:8" x14ac:dyDescent="0.25">
      <c r="C6" s="380"/>
      <c r="D6" s="381"/>
      <c r="E6" s="381"/>
      <c r="F6" s="382"/>
    </row>
    <row r="7" spans="2:8" x14ac:dyDescent="0.25">
      <c r="C7" s="380"/>
      <c r="D7" s="381"/>
      <c r="E7" s="381"/>
      <c r="F7" s="382"/>
    </row>
    <row r="8" spans="2:8" x14ac:dyDescent="0.25">
      <c r="C8" s="380"/>
      <c r="D8" s="381"/>
      <c r="E8" s="381"/>
      <c r="F8" s="382"/>
    </row>
    <row r="9" spans="2:8" x14ac:dyDescent="0.25">
      <c r="C9" s="380"/>
      <c r="D9" s="381"/>
      <c r="E9" s="381"/>
      <c r="F9" s="382"/>
    </row>
    <row r="10" spans="2:8" x14ac:dyDescent="0.25">
      <c r="C10" s="380"/>
      <c r="D10" s="381"/>
      <c r="E10" s="381"/>
      <c r="F10" s="382"/>
    </row>
    <row r="11" spans="2:8" x14ac:dyDescent="0.25">
      <c r="C11" s="380"/>
      <c r="D11" s="381"/>
      <c r="E11" s="381"/>
      <c r="F11" s="382"/>
    </row>
    <row r="12" spans="2:8" x14ac:dyDescent="0.25">
      <c r="C12" s="380"/>
      <c r="D12" s="381"/>
      <c r="E12" s="381"/>
      <c r="F12" s="382"/>
    </row>
    <row r="13" spans="2:8" x14ac:dyDescent="0.25">
      <c r="C13" s="383"/>
      <c r="D13" s="384"/>
      <c r="E13" s="384"/>
      <c r="F13" s="385"/>
    </row>
    <row r="14" spans="2:8" ht="15.75" thickBot="1" x14ac:dyDescent="0.3"/>
    <row r="15" spans="2:8" s="8" customFormat="1" ht="13.5" thickBot="1" x14ac:dyDescent="0.25">
      <c r="B15" s="102"/>
      <c r="C15" s="8" t="s">
        <v>0</v>
      </c>
      <c r="D15" s="9"/>
      <c r="E15" s="10"/>
      <c r="F15" s="11" t="s">
        <v>1</v>
      </c>
      <c r="G15" s="12">
        <v>1</v>
      </c>
      <c r="H15" s="10"/>
    </row>
    <row r="16" spans="2:8" ht="15.75" thickBot="1" x14ac:dyDescent="0.3">
      <c r="C16" s="8"/>
      <c r="F16" s="11"/>
      <c r="G16" s="12"/>
    </row>
    <row r="17" spans="2:10" ht="15.75" thickBot="1" x14ac:dyDescent="0.3">
      <c r="C17" s="8"/>
      <c r="F17" s="11"/>
      <c r="G17" s="12"/>
    </row>
    <row r="18" spans="2:10" ht="15.75" thickBot="1" x14ac:dyDescent="0.3"/>
    <row r="19" spans="2:10" s="18" customFormat="1" ht="12.75" x14ac:dyDescent="0.2">
      <c r="B19" s="13" t="s">
        <v>2</v>
      </c>
      <c r="C19" s="14" t="s">
        <v>3</v>
      </c>
      <c r="D19" s="14" t="s">
        <v>4</v>
      </c>
      <c r="E19" s="15" t="s">
        <v>5</v>
      </c>
      <c r="F19" s="15" t="s">
        <v>6</v>
      </c>
      <c r="G19" s="15" t="s">
        <v>7</v>
      </c>
      <c r="H19" s="15" t="s">
        <v>8</v>
      </c>
    </row>
    <row r="20" spans="2:10" s="18" customFormat="1" ht="13.5" thickBot="1" x14ac:dyDescent="0.25">
      <c r="B20" s="19" t="s">
        <v>9</v>
      </c>
      <c r="C20" s="20"/>
      <c r="D20" s="20"/>
      <c r="E20" s="21"/>
      <c r="F20" s="21"/>
      <c r="G20" s="21"/>
      <c r="H20" s="21"/>
    </row>
    <row r="21" spans="2:10" s="18" customFormat="1" ht="13.5" thickBot="1" x14ac:dyDescent="0.25">
      <c r="B21" s="160"/>
      <c r="C21" s="25" t="s">
        <v>13</v>
      </c>
      <c r="D21" s="26"/>
      <c r="E21" s="27"/>
      <c r="F21" s="27"/>
      <c r="G21" s="27"/>
      <c r="H21" s="29"/>
    </row>
    <row r="22" spans="2:10" s="119" customFormat="1" x14ac:dyDescent="0.25">
      <c r="B22" s="149"/>
      <c r="C22" s="114"/>
      <c r="D22" s="115"/>
      <c r="E22" s="116"/>
      <c r="F22" s="116"/>
      <c r="G22" s="32"/>
      <c r="H22" s="33"/>
    </row>
    <row r="23" spans="2:10" s="119" customFormat="1" ht="51" x14ac:dyDescent="0.25">
      <c r="B23" s="224" t="str">
        <f>'ANAS 2015'!B24</f>
        <v>L.01.001.b</v>
      </c>
      <c r="C23" s="224" t="str">
        <f>'ANAS 2015'!C24</f>
        <v>NOLO DI AUTOCARRO PER LAVORO DIURNO
funzionante compreso conducente, carburante e lubrificante per prestazioni di lavoro diurno
Per ogni ora di lavoro.
DELLA PORTATA FINO DA QL 41 A 60QL</v>
      </c>
      <c r="D23" s="269" t="str">
        <f>'ANAS 2015'!D24</f>
        <v>h</v>
      </c>
      <c r="E23" s="294">
        <f>2*2+3*2</f>
        <v>10</v>
      </c>
      <c r="F23" s="226">
        <f>'ANAS 2015'!E24</f>
        <v>75.648979999999995</v>
      </c>
      <c r="G23" s="267">
        <f>E23/$G$15</f>
        <v>10</v>
      </c>
      <c r="H23" s="268">
        <f>G23*F23</f>
        <v>756.48979999999995</v>
      </c>
      <c r="J23" s="45"/>
    </row>
    <row r="24" spans="2:10" ht="15.75" thickBot="1" x14ac:dyDescent="0.3">
      <c r="B24" s="110"/>
      <c r="C24" s="50"/>
      <c r="D24" s="51"/>
      <c r="E24" s="52"/>
      <c r="F24" s="52"/>
      <c r="G24" s="52"/>
      <c r="H24" s="54"/>
    </row>
    <row r="25" spans="2:10" ht="15.75" thickBot="1" x14ac:dyDescent="0.3">
      <c r="B25" s="162"/>
      <c r="C25" s="56" t="s">
        <v>14</v>
      </c>
      <c r="D25" s="57"/>
      <c r="E25" s="58"/>
      <c r="F25" s="58"/>
      <c r="G25" s="60" t="s">
        <v>15</v>
      </c>
      <c r="H25" s="12">
        <f>SUM(H22:H24)</f>
        <v>756.48979999999995</v>
      </c>
    </row>
    <row r="26" spans="2:10" ht="15.75" thickBot="1" x14ac:dyDescent="0.3">
      <c r="B26" s="162"/>
      <c r="C26" s="50"/>
      <c r="D26" s="61"/>
      <c r="E26" s="62"/>
      <c r="F26" s="62"/>
      <c r="G26" s="62"/>
      <c r="H26" s="64"/>
    </row>
    <row r="27" spans="2:10" x14ac:dyDescent="0.25">
      <c r="B27" s="261"/>
      <c r="C27" s="171" t="s">
        <v>16</v>
      </c>
      <c r="D27" s="61"/>
      <c r="E27" s="62"/>
      <c r="F27" s="62"/>
      <c r="G27" s="62"/>
      <c r="H27" s="64"/>
    </row>
    <row r="28" spans="2:10" x14ac:dyDescent="0.25">
      <c r="B28" s="262"/>
      <c r="C28" s="263"/>
      <c r="D28" s="84"/>
      <c r="E28" s="32"/>
      <c r="F28" s="32"/>
      <c r="G28" s="32"/>
      <c r="H28" s="33"/>
    </row>
    <row r="29" spans="2:10" x14ac:dyDescent="0.25">
      <c r="B29" s="264"/>
      <c r="C29" s="228" t="s">
        <v>316</v>
      </c>
      <c r="D29" s="244"/>
      <c r="E29" s="245"/>
      <c r="F29" s="245"/>
      <c r="G29" s="245"/>
      <c r="H29" s="265"/>
    </row>
    <row r="30" spans="2:10" x14ac:dyDescent="0.25">
      <c r="B30" s="224" t="str">
        <f>'ANAS 2015'!B23</f>
        <v>CE.1.05</v>
      </c>
      <c r="C30" s="266" t="str">
        <f>'ANAS 2015'!C23</f>
        <v>Guardiania (turni 8 ore)</v>
      </c>
      <c r="D30" s="244" t="str">
        <f>'ANAS 2015'!D23</f>
        <v>h</v>
      </c>
      <c r="E30" s="245">
        <f>2*2+2*2</f>
        <v>8</v>
      </c>
      <c r="F30" s="245">
        <f>'ANAS 2015'!E23</f>
        <v>23.480270000000001</v>
      </c>
      <c r="G30" s="267">
        <f>E30/$G$15</f>
        <v>8</v>
      </c>
      <c r="H30" s="268">
        <f>G30*F30</f>
        <v>187.84216000000001</v>
      </c>
    </row>
    <row r="31" spans="2:10" x14ac:dyDescent="0.25">
      <c r="B31" s="232"/>
      <c r="C31" s="266"/>
      <c r="D31" s="239"/>
      <c r="E31" s="240"/>
      <c r="F31" s="245"/>
      <c r="G31" s="267"/>
      <c r="H31" s="268"/>
    </row>
    <row r="32" spans="2:10" x14ac:dyDescent="0.25">
      <c r="B32" s="232"/>
      <c r="C32" s="229" t="s">
        <v>317</v>
      </c>
      <c r="D32" s="239"/>
      <c r="E32" s="240"/>
      <c r="F32" s="240"/>
      <c r="G32" s="240"/>
      <c r="H32" s="268"/>
    </row>
    <row r="33" spans="2:10" x14ac:dyDescent="0.25">
      <c r="B33" s="224" t="str">
        <f>'ANAS 2015'!B23</f>
        <v>CE.1.05</v>
      </c>
      <c r="C33" s="266" t="str">
        <f>'ANAS 2015'!C23</f>
        <v>Guardiania (turni 8 ore)</v>
      </c>
      <c r="D33" s="239" t="str">
        <f>'ANAS 2015'!D23</f>
        <v>h</v>
      </c>
      <c r="E33" s="240">
        <f>2*3+2*3</f>
        <v>12</v>
      </c>
      <c r="F33" s="245">
        <f>'ANAS 2015'!E23</f>
        <v>23.480270000000001</v>
      </c>
      <c r="G33" s="267">
        <f>E33/$G$15</f>
        <v>12</v>
      </c>
      <c r="H33" s="268">
        <f>G33*F33</f>
        <v>281.76324</v>
      </c>
    </row>
    <row r="34" spans="2:10" ht="15.75" thickBot="1" x14ac:dyDescent="0.3">
      <c r="B34" s="224"/>
      <c r="C34" s="266"/>
      <c r="D34" s="239"/>
      <c r="E34" s="240"/>
      <c r="F34" s="245"/>
      <c r="G34" s="267"/>
      <c r="H34" s="268"/>
    </row>
    <row r="35" spans="2:10" ht="15.75" thickBot="1" x14ac:dyDescent="0.3">
      <c r="B35" s="162"/>
      <c r="C35" s="56" t="s">
        <v>17</v>
      </c>
      <c r="D35" s="57"/>
      <c r="E35" s="58"/>
      <c r="F35" s="58"/>
      <c r="G35" s="60" t="s">
        <v>15</v>
      </c>
      <c r="H35" s="12">
        <f>SUM(H29:H34)</f>
        <v>469.60540000000003</v>
      </c>
    </row>
    <row r="36" spans="2:10" ht="15.75" thickBot="1" x14ac:dyDescent="0.3">
      <c r="B36" s="162"/>
      <c r="C36" s="50"/>
      <c r="D36" s="61"/>
      <c r="E36" s="62"/>
      <c r="F36" s="62"/>
      <c r="G36" s="62"/>
      <c r="H36" s="64"/>
    </row>
    <row r="37" spans="2:10" ht="15.75" thickBot="1" x14ac:dyDescent="0.3">
      <c r="B37" s="163"/>
      <c r="C37" s="25" t="s">
        <v>18</v>
      </c>
      <c r="D37" s="61"/>
      <c r="E37" s="62"/>
      <c r="F37" s="62"/>
      <c r="G37" s="165"/>
      <c r="H37" s="64"/>
    </row>
    <row r="38" spans="2:10" x14ac:dyDescent="0.25">
      <c r="B38" s="149"/>
      <c r="C38" s="166"/>
      <c r="D38" s="84"/>
      <c r="E38" s="32"/>
      <c r="F38" s="32"/>
      <c r="G38" s="167">
        <f>E38/$G$15</f>
        <v>0</v>
      </c>
      <c r="H38" s="33">
        <f>G38*F38</f>
        <v>0</v>
      </c>
      <c r="J38" s="45"/>
    </row>
    <row r="39" spans="2:10" x14ac:dyDescent="0.25">
      <c r="B39" s="100"/>
      <c r="C39" s="46"/>
      <c r="D39" s="78"/>
      <c r="E39" s="47"/>
      <c r="F39" s="47"/>
      <c r="G39" s="43"/>
      <c r="H39" s="44"/>
      <c r="J39" s="45"/>
    </row>
    <row r="40" spans="2:10" x14ac:dyDescent="0.25">
      <c r="B40" s="100"/>
      <c r="C40" s="46"/>
      <c r="D40" s="78"/>
      <c r="E40" s="47"/>
      <c r="F40" s="47"/>
      <c r="G40" s="43"/>
      <c r="H40" s="44"/>
      <c r="J40" s="45"/>
    </row>
    <row r="41" spans="2:10" x14ac:dyDescent="0.25">
      <c r="B41" s="100"/>
      <c r="C41" s="46"/>
      <c r="D41" s="78"/>
      <c r="E41" s="47"/>
      <c r="F41" s="47"/>
      <c r="G41" s="43"/>
      <c r="H41" s="44"/>
      <c r="J41" s="45"/>
    </row>
    <row r="42" spans="2:10" x14ac:dyDescent="0.25">
      <c r="B42" s="100"/>
      <c r="C42" s="46"/>
      <c r="D42" s="78"/>
      <c r="E42" s="47"/>
      <c r="F42" s="47"/>
      <c r="G42" s="43"/>
      <c r="H42" s="44"/>
      <c r="J42" s="45"/>
    </row>
    <row r="43" spans="2:10" x14ac:dyDescent="0.25">
      <c r="B43" s="100"/>
      <c r="C43" s="46"/>
      <c r="D43" s="78"/>
      <c r="E43" s="47"/>
      <c r="F43" s="47"/>
      <c r="G43" s="43"/>
      <c r="H43" s="44"/>
      <c r="J43" s="45"/>
    </row>
    <row r="44" spans="2:10" x14ac:dyDescent="0.25">
      <c r="B44" s="100"/>
      <c r="C44" s="46"/>
      <c r="D44" s="78"/>
      <c r="E44" s="47"/>
      <c r="F44" s="47"/>
      <c r="G44" s="43"/>
      <c r="H44" s="44"/>
      <c r="J44" s="45"/>
    </row>
    <row r="45" spans="2:10" x14ac:dyDescent="0.25">
      <c r="B45" s="100"/>
      <c r="C45" s="46"/>
      <c r="D45" s="78"/>
      <c r="E45" s="47"/>
      <c r="F45" s="47"/>
      <c r="G45" s="43"/>
      <c r="H45" s="44"/>
      <c r="J45" s="45"/>
    </row>
    <row r="46" spans="2:10" x14ac:dyDescent="0.25">
      <c r="B46" s="100"/>
      <c r="C46" s="46"/>
      <c r="D46" s="78"/>
      <c r="E46" s="47"/>
      <c r="F46" s="47"/>
      <c r="G46" s="43"/>
      <c r="H46" s="44"/>
      <c r="J46" s="45"/>
    </row>
    <row r="47" spans="2:10" x14ac:dyDescent="0.25">
      <c r="B47" s="100"/>
      <c r="C47" s="46"/>
      <c r="D47" s="78"/>
      <c r="E47" s="47"/>
      <c r="F47" s="47"/>
      <c r="G47" s="43"/>
      <c r="H47" s="44"/>
      <c r="J47" s="45"/>
    </row>
    <row r="48" spans="2:10" x14ac:dyDescent="0.25">
      <c r="B48" s="100"/>
      <c r="C48" s="46"/>
      <c r="D48" s="78"/>
      <c r="E48" s="47"/>
      <c r="F48" s="47"/>
      <c r="G48" s="43"/>
      <c r="H48" s="44"/>
      <c r="J48" s="45"/>
    </row>
    <row r="49" spans="2:10" ht="15.75" thickBot="1" x14ac:dyDescent="0.3">
      <c r="B49" s="100"/>
      <c r="C49" s="46"/>
      <c r="D49" s="78"/>
      <c r="E49" s="47"/>
      <c r="F49" s="47"/>
      <c r="G49" s="43"/>
      <c r="H49" s="44"/>
      <c r="J49" s="45"/>
    </row>
    <row r="50" spans="2:10" ht="15.75" thickBot="1" x14ac:dyDescent="0.3">
      <c r="B50" s="163"/>
      <c r="C50" s="25" t="s">
        <v>310</v>
      </c>
      <c r="D50" s="78"/>
      <c r="E50" s="47"/>
      <c r="F50" s="47"/>
      <c r="G50" s="43"/>
      <c r="H50" s="44"/>
      <c r="J50" s="45"/>
    </row>
    <row r="51" spans="2:10" ht="51" x14ac:dyDescent="0.25">
      <c r="B51" s="100"/>
      <c r="C51" s="224" t="s">
        <v>318</v>
      </c>
      <c r="D51" s="78"/>
      <c r="E51" s="47"/>
      <c r="F51" s="47"/>
      <c r="G51" s="43"/>
      <c r="H51" s="44"/>
      <c r="J51" s="45"/>
    </row>
    <row r="52" spans="2:10" ht="15.75" thickBot="1" x14ac:dyDescent="0.3">
      <c r="B52" s="110"/>
      <c r="C52" s="168"/>
      <c r="D52" s="79"/>
      <c r="E52" s="80"/>
      <c r="F52" s="80"/>
      <c r="G52" s="80"/>
      <c r="H52" s="82"/>
    </row>
    <row r="53" spans="2:10" ht="15.75" thickBot="1" x14ac:dyDescent="0.3">
      <c r="B53" s="162"/>
      <c r="C53" s="56" t="s">
        <v>22</v>
      </c>
      <c r="D53" s="57"/>
      <c r="E53" s="58"/>
      <c r="F53" s="58"/>
      <c r="G53" s="60" t="s">
        <v>15</v>
      </c>
      <c r="H53" s="12">
        <f>SUM(H38:H52)</f>
        <v>0</v>
      </c>
    </row>
    <row r="54" spans="2:10" ht="15.75" thickBot="1" x14ac:dyDescent="0.3">
      <c r="B54" s="169"/>
      <c r="C54" s="87"/>
      <c r="D54" s="88"/>
      <c r="E54" s="89"/>
      <c r="F54" s="89"/>
      <c r="G54" s="90"/>
      <c r="H54" s="90"/>
    </row>
    <row r="55" spans="2:10" ht="15.75" thickBot="1" x14ac:dyDescent="0.3">
      <c r="B55" s="169"/>
      <c r="C55" s="293"/>
      <c r="D55" s="91"/>
      <c r="E55" s="91"/>
      <c r="F55" s="91" t="s">
        <v>23</v>
      </c>
      <c r="G55" s="92" t="s">
        <v>15</v>
      </c>
      <c r="H55" s="12">
        <f>H53+H35+H25</f>
        <v>1226.0952</v>
      </c>
    </row>
    <row r="56" spans="2:10" x14ac:dyDescent="0.25">
      <c r="B56" s="169"/>
    </row>
  </sheetData>
  <mergeCells count="2">
    <mergeCell ref="B2:B3"/>
    <mergeCell ref="C2:F13"/>
  </mergeCells>
  <pageMargins left="0.7" right="0.7" top="0.75" bottom="0.75" header="0.3" footer="0.3"/>
  <pageSetup paperSize="9" scale="58"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workbookViewId="0">
      <selection activeCell="V42" sqref="V42"/>
    </sheetView>
  </sheetViews>
  <sheetFormatPr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79998168889431442"/>
  </sheetPr>
  <dimension ref="A1:AF56"/>
  <sheetViews>
    <sheetView zoomScale="85" zoomScaleNormal="85" workbookViewId="0">
      <selection activeCell="AB21" sqref="AB21:AF21"/>
    </sheetView>
  </sheetViews>
  <sheetFormatPr defaultRowHeight="15" x14ac:dyDescent="0.25"/>
  <cols>
    <col min="1" max="28" width="2.7109375" style="172" customWidth="1"/>
    <col min="29" max="31" width="3" style="172" customWidth="1"/>
    <col min="32" max="32" width="2.85546875" style="172" customWidth="1"/>
    <col min="33" max="256" width="9.140625" style="172"/>
    <col min="257" max="284" width="2.7109375" style="172" customWidth="1"/>
    <col min="285" max="287" width="3" style="172" customWidth="1"/>
    <col min="288" max="288" width="2.85546875" style="172" customWidth="1"/>
    <col min="289" max="512" width="9.140625" style="172"/>
    <col min="513" max="540" width="2.7109375" style="172" customWidth="1"/>
    <col min="541" max="543" width="3" style="172" customWidth="1"/>
    <col min="544" max="544" width="2.85546875" style="172" customWidth="1"/>
    <col min="545" max="768" width="9.140625" style="172"/>
    <col min="769" max="796" width="2.7109375" style="172" customWidth="1"/>
    <col min="797" max="799" width="3" style="172" customWidth="1"/>
    <col min="800" max="800" width="2.85546875" style="172" customWidth="1"/>
    <col min="801" max="1024" width="9.140625" style="172"/>
    <col min="1025" max="1052" width="2.7109375" style="172" customWidth="1"/>
    <col min="1053" max="1055" width="3" style="172" customWidth="1"/>
    <col min="1056" max="1056" width="2.85546875" style="172" customWidth="1"/>
    <col min="1057" max="1280" width="9.140625" style="172"/>
    <col min="1281" max="1308" width="2.7109375" style="172" customWidth="1"/>
    <col min="1309" max="1311" width="3" style="172" customWidth="1"/>
    <col min="1312" max="1312" width="2.85546875" style="172" customWidth="1"/>
    <col min="1313" max="1536" width="9.140625" style="172"/>
    <col min="1537" max="1564" width="2.7109375" style="172" customWidth="1"/>
    <col min="1565" max="1567" width="3" style="172" customWidth="1"/>
    <col min="1568" max="1568" width="2.85546875" style="172" customWidth="1"/>
    <col min="1569" max="1792" width="9.140625" style="172"/>
    <col min="1793" max="1820" width="2.7109375" style="172" customWidth="1"/>
    <col min="1821" max="1823" width="3" style="172" customWidth="1"/>
    <col min="1824" max="1824" width="2.85546875" style="172" customWidth="1"/>
    <col min="1825" max="2048" width="9.140625" style="172"/>
    <col min="2049" max="2076" width="2.7109375" style="172" customWidth="1"/>
    <col min="2077" max="2079" width="3" style="172" customWidth="1"/>
    <col min="2080" max="2080" width="2.85546875" style="172" customWidth="1"/>
    <col min="2081" max="2304" width="9.140625" style="172"/>
    <col min="2305" max="2332" width="2.7109375" style="172" customWidth="1"/>
    <col min="2333" max="2335" width="3" style="172" customWidth="1"/>
    <col min="2336" max="2336" width="2.85546875" style="172" customWidth="1"/>
    <col min="2337" max="2560" width="9.140625" style="172"/>
    <col min="2561" max="2588" width="2.7109375" style="172" customWidth="1"/>
    <col min="2589" max="2591" width="3" style="172" customWidth="1"/>
    <col min="2592" max="2592" width="2.85546875" style="172" customWidth="1"/>
    <col min="2593" max="2816" width="9.140625" style="172"/>
    <col min="2817" max="2844" width="2.7109375" style="172" customWidth="1"/>
    <col min="2845" max="2847" width="3" style="172" customWidth="1"/>
    <col min="2848" max="2848" width="2.85546875" style="172" customWidth="1"/>
    <col min="2849" max="3072" width="9.140625" style="172"/>
    <col min="3073" max="3100" width="2.7109375" style="172" customWidth="1"/>
    <col min="3101" max="3103" width="3" style="172" customWidth="1"/>
    <col min="3104" max="3104" width="2.85546875" style="172" customWidth="1"/>
    <col min="3105" max="3328" width="9.140625" style="172"/>
    <col min="3329" max="3356" width="2.7109375" style="172" customWidth="1"/>
    <col min="3357" max="3359" width="3" style="172" customWidth="1"/>
    <col min="3360" max="3360" width="2.85546875" style="172" customWidth="1"/>
    <col min="3361" max="3584" width="9.140625" style="172"/>
    <col min="3585" max="3612" width="2.7109375" style="172" customWidth="1"/>
    <col min="3613" max="3615" width="3" style="172" customWidth="1"/>
    <col min="3616" max="3616" width="2.85546875" style="172" customWidth="1"/>
    <col min="3617" max="3840" width="9.140625" style="172"/>
    <col min="3841" max="3868" width="2.7109375" style="172" customWidth="1"/>
    <col min="3869" max="3871" width="3" style="172" customWidth="1"/>
    <col min="3872" max="3872" width="2.85546875" style="172" customWidth="1"/>
    <col min="3873" max="4096" width="9.140625" style="172"/>
    <col min="4097" max="4124" width="2.7109375" style="172" customWidth="1"/>
    <col min="4125" max="4127" width="3" style="172" customWidth="1"/>
    <col min="4128" max="4128" width="2.85546875" style="172" customWidth="1"/>
    <col min="4129" max="4352" width="9.140625" style="172"/>
    <col min="4353" max="4380" width="2.7109375" style="172" customWidth="1"/>
    <col min="4381" max="4383" width="3" style="172" customWidth="1"/>
    <col min="4384" max="4384" width="2.85546875" style="172" customWidth="1"/>
    <col min="4385" max="4608" width="9.140625" style="172"/>
    <col min="4609" max="4636" width="2.7109375" style="172" customWidth="1"/>
    <col min="4637" max="4639" width="3" style="172" customWidth="1"/>
    <col min="4640" max="4640" width="2.85546875" style="172" customWidth="1"/>
    <col min="4641" max="4864" width="9.140625" style="172"/>
    <col min="4865" max="4892" width="2.7109375" style="172" customWidth="1"/>
    <col min="4893" max="4895" width="3" style="172" customWidth="1"/>
    <col min="4896" max="4896" width="2.85546875" style="172" customWidth="1"/>
    <col min="4897" max="5120" width="9.140625" style="172"/>
    <col min="5121" max="5148" width="2.7109375" style="172" customWidth="1"/>
    <col min="5149" max="5151" width="3" style="172" customWidth="1"/>
    <col min="5152" max="5152" width="2.85546875" style="172" customWidth="1"/>
    <col min="5153" max="5376" width="9.140625" style="172"/>
    <col min="5377" max="5404" width="2.7109375" style="172" customWidth="1"/>
    <col min="5405" max="5407" width="3" style="172" customWidth="1"/>
    <col min="5408" max="5408" width="2.85546875" style="172" customWidth="1"/>
    <col min="5409" max="5632" width="9.140625" style="172"/>
    <col min="5633" max="5660" width="2.7109375" style="172" customWidth="1"/>
    <col min="5661" max="5663" width="3" style="172" customWidth="1"/>
    <col min="5664" max="5664" width="2.85546875" style="172" customWidth="1"/>
    <col min="5665" max="5888" width="9.140625" style="172"/>
    <col min="5889" max="5916" width="2.7109375" style="172" customWidth="1"/>
    <col min="5917" max="5919" width="3" style="172" customWidth="1"/>
    <col min="5920" max="5920" width="2.85546875" style="172" customWidth="1"/>
    <col min="5921" max="6144" width="9.140625" style="172"/>
    <col min="6145" max="6172" width="2.7109375" style="172" customWidth="1"/>
    <col min="6173" max="6175" width="3" style="172" customWidth="1"/>
    <col min="6176" max="6176" width="2.85546875" style="172" customWidth="1"/>
    <col min="6177" max="6400" width="9.140625" style="172"/>
    <col min="6401" max="6428" width="2.7109375" style="172" customWidth="1"/>
    <col min="6429" max="6431" width="3" style="172" customWidth="1"/>
    <col min="6432" max="6432" width="2.85546875" style="172" customWidth="1"/>
    <col min="6433" max="6656" width="9.140625" style="172"/>
    <col min="6657" max="6684" width="2.7109375" style="172" customWidth="1"/>
    <col min="6685" max="6687" width="3" style="172" customWidth="1"/>
    <col min="6688" max="6688" width="2.85546875" style="172" customWidth="1"/>
    <col min="6689" max="6912" width="9.140625" style="172"/>
    <col min="6913" max="6940" width="2.7109375" style="172" customWidth="1"/>
    <col min="6941" max="6943" width="3" style="172" customWidth="1"/>
    <col min="6944" max="6944" width="2.85546875" style="172" customWidth="1"/>
    <col min="6945" max="7168" width="9.140625" style="172"/>
    <col min="7169" max="7196" width="2.7109375" style="172" customWidth="1"/>
    <col min="7197" max="7199" width="3" style="172" customWidth="1"/>
    <col min="7200" max="7200" width="2.85546875" style="172" customWidth="1"/>
    <col min="7201" max="7424" width="9.140625" style="172"/>
    <col min="7425" max="7452" width="2.7109375" style="172" customWidth="1"/>
    <col min="7453" max="7455" width="3" style="172" customWidth="1"/>
    <col min="7456" max="7456" width="2.85546875" style="172" customWidth="1"/>
    <col min="7457" max="7680" width="9.140625" style="172"/>
    <col min="7681" max="7708" width="2.7109375" style="172" customWidth="1"/>
    <col min="7709" max="7711" width="3" style="172" customWidth="1"/>
    <col min="7712" max="7712" width="2.85546875" style="172" customWidth="1"/>
    <col min="7713" max="7936" width="9.140625" style="172"/>
    <col min="7937" max="7964" width="2.7109375" style="172" customWidth="1"/>
    <col min="7965" max="7967" width="3" style="172" customWidth="1"/>
    <col min="7968" max="7968" width="2.85546875" style="172" customWidth="1"/>
    <col min="7969" max="8192" width="9.140625" style="172"/>
    <col min="8193" max="8220" width="2.7109375" style="172" customWidth="1"/>
    <col min="8221" max="8223" width="3" style="172" customWidth="1"/>
    <col min="8224" max="8224" width="2.85546875" style="172" customWidth="1"/>
    <col min="8225" max="8448" width="9.140625" style="172"/>
    <col min="8449" max="8476" width="2.7109375" style="172" customWidth="1"/>
    <col min="8477" max="8479" width="3" style="172" customWidth="1"/>
    <col min="8480" max="8480" width="2.85546875" style="172" customWidth="1"/>
    <col min="8481" max="8704" width="9.140625" style="172"/>
    <col min="8705" max="8732" width="2.7109375" style="172" customWidth="1"/>
    <col min="8733" max="8735" width="3" style="172" customWidth="1"/>
    <col min="8736" max="8736" width="2.85546875" style="172" customWidth="1"/>
    <col min="8737" max="8960" width="9.140625" style="172"/>
    <col min="8961" max="8988" width="2.7109375" style="172" customWidth="1"/>
    <col min="8989" max="8991" width="3" style="172" customWidth="1"/>
    <col min="8992" max="8992" width="2.85546875" style="172" customWidth="1"/>
    <col min="8993" max="9216" width="9.140625" style="172"/>
    <col min="9217" max="9244" width="2.7109375" style="172" customWidth="1"/>
    <col min="9245" max="9247" width="3" style="172" customWidth="1"/>
    <col min="9248" max="9248" width="2.85546875" style="172" customWidth="1"/>
    <col min="9249" max="9472" width="9.140625" style="172"/>
    <col min="9473" max="9500" width="2.7109375" style="172" customWidth="1"/>
    <col min="9501" max="9503" width="3" style="172" customWidth="1"/>
    <col min="9504" max="9504" width="2.85546875" style="172" customWidth="1"/>
    <col min="9505" max="9728" width="9.140625" style="172"/>
    <col min="9729" max="9756" width="2.7109375" style="172" customWidth="1"/>
    <col min="9757" max="9759" width="3" style="172" customWidth="1"/>
    <col min="9760" max="9760" width="2.85546875" style="172" customWidth="1"/>
    <col min="9761" max="9984" width="9.140625" style="172"/>
    <col min="9985" max="10012" width="2.7109375" style="172" customWidth="1"/>
    <col min="10013" max="10015" width="3" style="172" customWidth="1"/>
    <col min="10016" max="10016" width="2.85546875" style="172" customWidth="1"/>
    <col min="10017" max="10240" width="9.140625" style="172"/>
    <col min="10241" max="10268" width="2.7109375" style="172" customWidth="1"/>
    <col min="10269" max="10271" width="3" style="172" customWidth="1"/>
    <col min="10272" max="10272" width="2.85546875" style="172" customWidth="1"/>
    <col min="10273" max="10496" width="9.140625" style="172"/>
    <col min="10497" max="10524" width="2.7109375" style="172" customWidth="1"/>
    <col min="10525" max="10527" width="3" style="172" customWidth="1"/>
    <col min="10528" max="10528" width="2.85546875" style="172" customWidth="1"/>
    <col min="10529" max="10752" width="9.140625" style="172"/>
    <col min="10753" max="10780" width="2.7109375" style="172" customWidth="1"/>
    <col min="10781" max="10783" width="3" style="172" customWidth="1"/>
    <col min="10784" max="10784" width="2.85546875" style="172" customWidth="1"/>
    <col min="10785" max="11008" width="9.140625" style="172"/>
    <col min="11009" max="11036" width="2.7109375" style="172" customWidth="1"/>
    <col min="11037" max="11039" width="3" style="172" customWidth="1"/>
    <col min="11040" max="11040" width="2.85546875" style="172" customWidth="1"/>
    <col min="11041" max="11264" width="9.140625" style="172"/>
    <col min="11265" max="11292" width="2.7109375" style="172" customWidth="1"/>
    <col min="11293" max="11295" width="3" style="172" customWidth="1"/>
    <col min="11296" max="11296" width="2.85546875" style="172" customWidth="1"/>
    <col min="11297" max="11520" width="9.140625" style="172"/>
    <col min="11521" max="11548" width="2.7109375" style="172" customWidth="1"/>
    <col min="11549" max="11551" width="3" style="172" customWidth="1"/>
    <col min="11552" max="11552" width="2.85546875" style="172" customWidth="1"/>
    <col min="11553" max="11776" width="9.140625" style="172"/>
    <col min="11777" max="11804" width="2.7109375" style="172" customWidth="1"/>
    <col min="11805" max="11807" width="3" style="172" customWidth="1"/>
    <col min="11808" max="11808" width="2.85546875" style="172" customWidth="1"/>
    <col min="11809" max="12032" width="9.140625" style="172"/>
    <col min="12033" max="12060" width="2.7109375" style="172" customWidth="1"/>
    <col min="12061" max="12063" width="3" style="172" customWidth="1"/>
    <col min="12064" max="12064" width="2.85546875" style="172" customWidth="1"/>
    <col min="12065" max="12288" width="9.140625" style="172"/>
    <col min="12289" max="12316" width="2.7109375" style="172" customWidth="1"/>
    <col min="12317" max="12319" width="3" style="172" customWidth="1"/>
    <col min="12320" max="12320" width="2.85546875" style="172" customWidth="1"/>
    <col min="12321" max="12544" width="9.140625" style="172"/>
    <col min="12545" max="12572" width="2.7109375" style="172" customWidth="1"/>
    <col min="12573" max="12575" width="3" style="172" customWidth="1"/>
    <col min="12576" max="12576" width="2.85546875" style="172" customWidth="1"/>
    <col min="12577" max="12800" width="9.140625" style="172"/>
    <col min="12801" max="12828" width="2.7109375" style="172" customWidth="1"/>
    <col min="12829" max="12831" width="3" style="172" customWidth="1"/>
    <col min="12832" max="12832" width="2.85546875" style="172" customWidth="1"/>
    <col min="12833" max="13056" width="9.140625" style="172"/>
    <col min="13057" max="13084" width="2.7109375" style="172" customWidth="1"/>
    <col min="13085" max="13087" width="3" style="172" customWidth="1"/>
    <col min="13088" max="13088" width="2.85546875" style="172" customWidth="1"/>
    <col min="13089" max="13312" width="9.140625" style="172"/>
    <col min="13313" max="13340" width="2.7109375" style="172" customWidth="1"/>
    <col min="13341" max="13343" width="3" style="172" customWidth="1"/>
    <col min="13344" max="13344" width="2.85546875" style="172" customWidth="1"/>
    <col min="13345" max="13568" width="9.140625" style="172"/>
    <col min="13569" max="13596" width="2.7109375" style="172" customWidth="1"/>
    <col min="13597" max="13599" width="3" style="172" customWidth="1"/>
    <col min="13600" max="13600" width="2.85546875" style="172" customWidth="1"/>
    <col min="13601" max="13824" width="9.140625" style="172"/>
    <col min="13825" max="13852" width="2.7109375" style="172" customWidth="1"/>
    <col min="13853" max="13855" width="3" style="172" customWidth="1"/>
    <col min="13856" max="13856" width="2.85546875" style="172" customWidth="1"/>
    <col min="13857" max="14080" width="9.140625" style="172"/>
    <col min="14081" max="14108" width="2.7109375" style="172" customWidth="1"/>
    <col min="14109" max="14111" width="3" style="172" customWidth="1"/>
    <col min="14112" max="14112" width="2.85546875" style="172" customWidth="1"/>
    <col min="14113" max="14336" width="9.140625" style="172"/>
    <col min="14337" max="14364" width="2.7109375" style="172" customWidth="1"/>
    <col min="14365" max="14367" width="3" style="172" customWidth="1"/>
    <col min="14368" max="14368" width="2.85546875" style="172" customWidth="1"/>
    <col min="14369" max="14592" width="9.140625" style="172"/>
    <col min="14593" max="14620" width="2.7109375" style="172" customWidth="1"/>
    <col min="14621" max="14623" width="3" style="172" customWidth="1"/>
    <col min="14624" max="14624" width="2.85546875" style="172" customWidth="1"/>
    <col min="14625" max="14848" width="9.140625" style="172"/>
    <col min="14849" max="14876" width="2.7109375" style="172" customWidth="1"/>
    <col min="14877" max="14879" width="3" style="172" customWidth="1"/>
    <col min="14880" max="14880" width="2.85546875" style="172" customWidth="1"/>
    <col min="14881" max="15104" width="9.140625" style="172"/>
    <col min="15105" max="15132" width="2.7109375" style="172" customWidth="1"/>
    <col min="15133" max="15135" width="3" style="172" customWidth="1"/>
    <col min="15136" max="15136" width="2.85546875" style="172" customWidth="1"/>
    <col min="15137" max="15360" width="9.140625" style="172"/>
    <col min="15361" max="15388" width="2.7109375" style="172" customWidth="1"/>
    <col min="15389" max="15391" width="3" style="172" customWidth="1"/>
    <col min="15392" max="15392" width="2.85546875" style="172" customWidth="1"/>
    <col min="15393" max="15616" width="9.140625" style="172"/>
    <col min="15617" max="15644" width="2.7109375" style="172" customWidth="1"/>
    <col min="15645" max="15647" width="3" style="172" customWidth="1"/>
    <col min="15648" max="15648" width="2.85546875" style="172" customWidth="1"/>
    <col min="15649" max="15872" width="9.140625" style="172"/>
    <col min="15873" max="15900" width="2.7109375" style="172" customWidth="1"/>
    <col min="15901" max="15903" width="3" style="172" customWidth="1"/>
    <col min="15904" max="15904" width="2.85546875" style="172" customWidth="1"/>
    <col min="15905" max="16128" width="9.140625" style="172"/>
    <col min="16129" max="16156" width="2.7109375" style="172" customWidth="1"/>
    <col min="16157" max="16159" width="3" style="172" customWidth="1"/>
    <col min="16160" max="16160" width="2.85546875" style="172" customWidth="1"/>
    <col min="16161" max="16384" width="9.140625" style="172"/>
  </cols>
  <sheetData>
    <row r="1" spans="1:32" x14ac:dyDescent="0.25">
      <c r="A1" s="351" t="s">
        <v>43</v>
      </c>
      <c r="B1" s="351"/>
      <c r="C1" s="351"/>
      <c r="D1" s="351"/>
      <c r="E1" s="351"/>
      <c r="F1" s="351"/>
      <c r="G1" s="351"/>
      <c r="H1" s="351"/>
      <c r="I1" s="351"/>
      <c r="J1" s="351"/>
      <c r="K1" s="351"/>
      <c r="L1" s="351"/>
      <c r="M1" s="351"/>
      <c r="N1" s="351"/>
      <c r="O1" s="351"/>
      <c r="P1" s="351"/>
      <c r="Q1" s="351"/>
      <c r="R1" s="351"/>
      <c r="S1" s="351"/>
      <c r="T1" s="351"/>
      <c r="U1" s="351"/>
      <c r="V1" s="351"/>
      <c r="W1" s="351"/>
      <c r="X1" s="351"/>
      <c r="Y1" s="351"/>
      <c r="Z1" s="351"/>
      <c r="AA1" s="351"/>
      <c r="AB1" s="351"/>
      <c r="AC1" s="351"/>
      <c r="AD1" s="351"/>
      <c r="AE1" s="351"/>
      <c r="AF1" s="351"/>
    </row>
    <row r="2" spans="1:32" x14ac:dyDescent="0.25">
      <c r="A2" s="173"/>
      <c r="B2" s="173"/>
      <c r="C2" s="173"/>
      <c r="D2" s="173"/>
      <c r="E2" s="173"/>
      <c r="F2" s="173"/>
      <c r="G2" s="173"/>
      <c r="H2" s="173"/>
      <c r="I2" s="173"/>
      <c r="J2" s="173"/>
      <c r="K2" s="173"/>
      <c r="L2" s="173"/>
      <c r="M2" s="173"/>
      <c r="N2" s="173"/>
      <c r="O2" s="173"/>
      <c r="P2" s="173"/>
      <c r="Q2" s="173"/>
      <c r="R2" s="173"/>
      <c r="S2" s="173"/>
      <c r="T2" s="173"/>
      <c r="U2" s="173"/>
      <c r="V2" s="173"/>
      <c r="W2" s="173"/>
      <c r="X2" s="173"/>
      <c r="Y2" s="173"/>
      <c r="Z2" s="173"/>
      <c r="AA2" s="173"/>
      <c r="AB2" s="173"/>
      <c r="AC2" s="173"/>
      <c r="AD2" s="173"/>
      <c r="AE2" s="173"/>
      <c r="AF2" s="173"/>
    </row>
    <row r="3" spans="1:32" ht="156" customHeight="1" x14ac:dyDescent="0.25">
      <c r="A3" s="327" t="s">
        <v>44</v>
      </c>
      <c r="B3" s="327"/>
      <c r="C3" s="353" t="s">
        <v>101</v>
      </c>
      <c r="D3" s="353"/>
      <c r="E3" s="353"/>
      <c r="F3" s="353"/>
      <c r="G3" s="353"/>
      <c r="H3" s="350" t="s">
        <v>93</v>
      </c>
      <c r="I3" s="350"/>
      <c r="J3" s="350"/>
      <c r="K3" s="350"/>
      <c r="L3" s="350"/>
      <c r="M3" s="350"/>
      <c r="N3" s="350"/>
      <c r="O3" s="350"/>
      <c r="P3" s="350"/>
      <c r="Q3" s="350"/>
      <c r="R3" s="350"/>
      <c r="S3" s="350"/>
      <c r="T3" s="350"/>
      <c r="U3" s="350"/>
      <c r="V3" s="350"/>
      <c r="W3" s="350"/>
      <c r="X3" s="350"/>
      <c r="Y3" s="350"/>
      <c r="Z3" s="350"/>
      <c r="AA3" s="350"/>
      <c r="AB3" s="350"/>
      <c r="AC3" s="350"/>
      <c r="AD3" s="350"/>
      <c r="AE3" s="350"/>
      <c r="AF3" s="350"/>
    </row>
    <row r="4" spans="1:32" x14ac:dyDescent="0.25">
      <c r="A4" s="173"/>
      <c r="B4" s="173"/>
      <c r="C4" s="173"/>
      <c r="D4" s="173"/>
      <c r="E4" s="173"/>
      <c r="F4" s="173"/>
      <c r="G4" s="173"/>
      <c r="H4" s="173"/>
      <c r="I4" s="173"/>
      <c r="J4" s="173"/>
      <c r="K4" s="173"/>
      <c r="L4" s="173"/>
      <c r="M4" s="173"/>
      <c r="N4" s="173"/>
      <c r="O4" s="173"/>
      <c r="P4" s="173"/>
      <c r="Q4" s="173"/>
      <c r="R4" s="173"/>
      <c r="S4" s="173"/>
      <c r="T4" s="173"/>
      <c r="U4" s="173"/>
      <c r="V4" s="173"/>
      <c r="W4" s="173"/>
      <c r="X4" s="173"/>
      <c r="Y4" s="173"/>
      <c r="Z4" s="173"/>
      <c r="AA4" s="173"/>
      <c r="AB4" s="173"/>
      <c r="AC4" s="173"/>
      <c r="AD4" s="173"/>
      <c r="AE4" s="173"/>
      <c r="AF4" s="173"/>
    </row>
    <row r="5" spans="1:32" x14ac:dyDescent="0.25">
      <c r="A5" s="327" t="s">
        <v>45</v>
      </c>
      <c r="B5" s="327"/>
      <c r="C5" s="327"/>
      <c r="D5" s="327"/>
      <c r="E5" s="327"/>
      <c r="F5" s="327"/>
      <c r="G5" s="327"/>
      <c r="H5" s="327"/>
      <c r="I5" s="327"/>
      <c r="J5" s="327"/>
      <c r="K5" s="327"/>
      <c r="L5" s="327"/>
      <c r="M5" s="327"/>
      <c r="N5" s="327"/>
      <c r="O5" s="327"/>
      <c r="P5" s="327"/>
      <c r="Q5" s="327"/>
      <c r="R5" s="327"/>
      <c r="S5" s="327"/>
      <c r="T5" s="327"/>
      <c r="U5" s="327"/>
      <c r="V5" s="327"/>
      <c r="W5" s="327"/>
      <c r="X5" s="327"/>
      <c r="Y5" s="327"/>
      <c r="Z5" s="327"/>
      <c r="AA5" s="327"/>
      <c r="AB5" s="345"/>
      <c r="AC5" s="327"/>
      <c r="AD5" s="327"/>
      <c r="AE5" s="327"/>
      <c r="AF5" s="327"/>
    </row>
    <row r="6" spans="1:32" x14ac:dyDescent="0.25">
      <c r="A6" s="173"/>
      <c r="B6" s="173"/>
      <c r="C6" s="173"/>
      <c r="D6" s="173"/>
      <c r="E6" s="173"/>
      <c r="F6" s="173"/>
      <c r="G6" s="173"/>
      <c r="H6" s="173"/>
      <c r="I6" s="173"/>
      <c r="J6" s="173"/>
      <c r="K6" s="173"/>
      <c r="L6" s="173"/>
      <c r="M6" s="173"/>
      <c r="N6" s="173"/>
      <c r="O6" s="173"/>
      <c r="P6" s="173"/>
      <c r="Q6" s="173"/>
      <c r="R6" s="173"/>
      <c r="S6" s="173"/>
      <c r="T6" s="173"/>
      <c r="U6" s="173"/>
      <c r="V6" s="173"/>
      <c r="W6" s="173"/>
      <c r="X6" s="173"/>
      <c r="Y6" s="173"/>
      <c r="Z6" s="173"/>
      <c r="AA6" s="173"/>
      <c r="AB6" s="173"/>
      <c r="AC6" s="173"/>
      <c r="AD6" s="173"/>
      <c r="AE6" s="173"/>
      <c r="AF6" s="173"/>
    </row>
    <row r="7" spans="1:32" ht="24" customHeight="1" x14ac:dyDescent="0.25">
      <c r="A7" s="346" t="s">
        <v>46</v>
      </c>
      <c r="B7" s="349"/>
      <c r="C7" s="349"/>
      <c r="D7" s="349"/>
      <c r="E7" s="349"/>
      <c r="F7" s="350" t="s">
        <v>47</v>
      </c>
      <c r="G7" s="350"/>
      <c r="H7" s="350"/>
      <c r="I7" s="350"/>
      <c r="J7" s="350"/>
      <c r="K7" s="350"/>
      <c r="L7" s="350"/>
      <c r="M7" s="350"/>
      <c r="N7" s="348">
        <v>38000</v>
      </c>
      <c r="O7" s="348"/>
      <c r="P7" s="348"/>
      <c r="Q7" s="348"/>
      <c r="R7" s="348"/>
      <c r="S7" s="348"/>
      <c r="T7" s="348"/>
      <c r="U7" s="327" t="s">
        <v>48</v>
      </c>
      <c r="V7" s="327"/>
      <c r="W7" s="327"/>
      <c r="X7" s="173"/>
      <c r="Y7" s="173"/>
      <c r="Z7" s="173"/>
      <c r="AA7" s="173"/>
      <c r="AB7" s="173"/>
      <c r="AC7" s="173"/>
      <c r="AD7" s="173"/>
      <c r="AE7" s="173"/>
      <c r="AF7" s="173"/>
    </row>
    <row r="8" spans="1:32" ht="24" customHeight="1" x14ac:dyDescent="0.25">
      <c r="A8" s="346"/>
      <c r="B8" s="349"/>
      <c r="C8" s="349"/>
      <c r="D8" s="349"/>
      <c r="E8" s="349"/>
      <c r="F8" s="350" t="s">
        <v>49</v>
      </c>
      <c r="G8" s="350"/>
      <c r="H8" s="350"/>
      <c r="I8" s="350"/>
      <c r="J8" s="350"/>
      <c r="K8" s="350"/>
      <c r="L8" s="350"/>
      <c r="M8" s="350"/>
      <c r="N8" s="348">
        <f>N7/(5*240)</f>
        <v>31.666666666666668</v>
      </c>
      <c r="O8" s="348"/>
      <c r="P8" s="348"/>
      <c r="Q8" s="348"/>
      <c r="R8" s="348"/>
      <c r="S8" s="348"/>
      <c r="T8" s="348"/>
      <c r="U8" s="327" t="s">
        <v>48</v>
      </c>
      <c r="V8" s="327"/>
      <c r="W8" s="327"/>
      <c r="X8" s="173"/>
      <c r="Y8" s="173"/>
      <c r="Z8" s="173"/>
      <c r="AA8" s="173"/>
      <c r="AB8" s="173"/>
      <c r="AC8" s="173"/>
      <c r="AD8" s="173"/>
      <c r="AE8" s="173"/>
      <c r="AF8" s="173"/>
    </row>
    <row r="9" spans="1:32" ht="24" customHeight="1" x14ac:dyDescent="0.25">
      <c r="A9" s="346"/>
      <c r="B9" s="349"/>
      <c r="C9" s="349"/>
      <c r="D9" s="349"/>
      <c r="E9" s="349"/>
      <c r="F9" s="350" t="s">
        <v>50</v>
      </c>
      <c r="G9" s="350"/>
      <c r="H9" s="350"/>
      <c r="I9" s="350"/>
      <c r="J9" s="350"/>
      <c r="K9" s="350"/>
      <c r="L9" s="350"/>
      <c r="M9" s="350"/>
      <c r="N9" s="348">
        <f>0.75*24</f>
        <v>18</v>
      </c>
      <c r="O9" s="348"/>
      <c r="P9" s="348"/>
      <c r="Q9" s="348"/>
      <c r="R9" s="348"/>
      <c r="S9" s="348"/>
      <c r="T9" s="348"/>
      <c r="U9" s="327" t="s">
        <v>48</v>
      </c>
      <c r="V9" s="327"/>
      <c r="W9" s="327"/>
      <c r="X9" s="173"/>
      <c r="Y9" s="173"/>
      <c r="Z9" s="173"/>
      <c r="AA9" s="173"/>
      <c r="AB9" s="173"/>
      <c r="AC9" s="173"/>
      <c r="AD9" s="173"/>
      <c r="AE9" s="173"/>
      <c r="AF9" s="173"/>
    </row>
    <row r="10" spans="1:32" x14ac:dyDescent="0.25">
      <c r="A10" s="346"/>
      <c r="B10" s="349"/>
      <c r="C10" s="349"/>
      <c r="D10" s="349"/>
      <c r="E10" s="349"/>
      <c r="F10" s="327" t="s">
        <v>35</v>
      </c>
      <c r="G10" s="327"/>
      <c r="H10" s="327"/>
      <c r="I10" s="327"/>
      <c r="J10" s="327"/>
      <c r="K10" s="327"/>
      <c r="L10" s="327"/>
      <c r="M10" s="327"/>
      <c r="N10" s="348">
        <f>SUM(N8:T9)</f>
        <v>49.666666666666671</v>
      </c>
      <c r="O10" s="348"/>
      <c r="P10" s="348"/>
      <c r="Q10" s="348"/>
      <c r="R10" s="348"/>
      <c r="S10" s="348"/>
      <c r="T10" s="348"/>
      <c r="U10" s="327" t="s">
        <v>48</v>
      </c>
      <c r="V10" s="327"/>
      <c r="W10" s="327"/>
      <c r="X10" s="173"/>
      <c r="Y10" s="173"/>
      <c r="Z10" s="173"/>
      <c r="AA10" s="173"/>
      <c r="AB10" s="173"/>
      <c r="AC10" s="173"/>
      <c r="AD10" s="173"/>
      <c r="AE10" s="173"/>
      <c r="AF10" s="173"/>
    </row>
    <row r="11" spans="1:32" x14ac:dyDescent="0.25">
      <c r="A11" s="349"/>
      <c r="B11" s="349"/>
      <c r="C11" s="349"/>
      <c r="D11" s="349"/>
      <c r="E11" s="349"/>
      <c r="F11" s="327" t="s">
        <v>51</v>
      </c>
      <c r="G11" s="327"/>
      <c r="H11" s="327"/>
      <c r="I11" s="327"/>
      <c r="J11" s="327"/>
      <c r="K11" s="327"/>
      <c r="L11" s="327"/>
      <c r="M11" s="327"/>
      <c r="N11" s="348"/>
      <c r="O11" s="348"/>
      <c r="P11" s="348"/>
      <c r="Q11" s="348"/>
      <c r="R11" s="348"/>
      <c r="S11" s="348"/>
      <c r="T11" s="348"/>
      <c r="U11" s="327" t="s">
        <v>48</v>
      </c>
      <c r="V11" s="327"/>
      <c r="W11" s="327"/>
      <c r="X11" s="173"/>
      <c r="Y11" s="173"/>
      <c r="Z11" s="173"/>
      <c r="AA11" s="173"/>
      <c r="AB11" s="173"/>
      <c r="AC11" s="173"/>
      <c r="AD11" s="173"/>
      <c r="AE11" s="173"/>
      <c r="AF11" s="173"/>
    </row>
    <row r="12" spans="1:32" x14ac:dyDescent="0.25">
      <c r="A12" s="349"/>
      <c r="B12" s="349"/>
      <c r="C12" s="349"/>
      <c r="D12" s="349"/>
      <c r="E12" s="349"/>
      <c r="F12" s="327" t="s">
        <v>52</v>
      </c>
      <c r="G12" s="327"/>
      <c r="H12" s="327"/>
      <c r="I12" s="327"/>
      <c r="J12" s="327"/>
      <c r="K12" s="327"/>
      <c r="L12" s="327"/>
      <c r="M12" s="327"/>
      <c r="N12" s="348"/>
      <c r="O12" s="348"/>
      <c r="P12" s="348"/>
      <c r="Q12" s="348"/>
      <c r="R12" s="348"/>
      <c r="S12" s="348"/>
      <c r="T12" s="348"/>
      <c r="U12" s="327" t="s">
        <v>48</v>
      </c>
      <c r="V12" s="327"/>
      <c r="W12" s="327"/>
      <c r="X12" s="173"/>
      <c r="Y12" s="173"/>
      <c r="Z12" s="173"/>
      <c r="AA12" s="173"/>
      <c r="AB12" s="173"/>
      <c r="AC12" s="173"/>
      <c r="AD12" s="173"/>
      <c r="AE12" s="173"/>
      <c r="AF12" s="173"/>
    </row>
    <row r="13" spans="1:32" x14ac:dyDescent="0.25">
      <c r="A13" s="173"/>
      <c r="B13" s="173"/>
      <c r="C13" s="173"/>
      <c r="D13" s="173"/>
      <c r="E13" s="173"/>
      <c r="F13" s="173"/>
      <c r="G13" s="173"/>
      <c r="H13" s="173"/>
      <c r="I13" s="173"/>
      <c r="J13" s="173"/>
      <c r="K13" s="173"/>
      <c r="L13" s="173"/>
      <c r="M13" s="173"/>
      <c r="N13" s="173"/>
      <c r="O13" s="173"/>
      <c r="P13" s="173"/>
      <c r="Q13" s="173"/>
      <c r="R13" s="173"/>
      <c r="S13" s="173"/>
      <c r="T13" s="173"/>
      <c r="U13" s="173"/>
      <c r="V13" s="173"/>
      <c r="W13" s="173"/>
      <c r="X13" s="173"/>
      <c r="Y13" s="173"/>
      <c r="Z13" s="173"/>
      <c r="AA13" s="173"/>
      <c r="AB13" s="173"/>
      <c r="AC13" s="173"/>
      <c r="AD13" s="173"/>
      <c r="AE13" s="173"/>
      <c r="AF13" s="173"/>
    </row>
    <row r="14" spans="1:32" x14ac:dyDescent="0.25">
      <c r="A14" s="343" t="s">
        <v>53</v>
      </c>
      <c r="B14" s="343"/>
      <c r="C14" s="343"/>
      <c r="D14" s="327" t="s">
        <v>54</v>
      </c>
      <c r="E14" s="327"/>
      <c r="F14" s="327"/>
      <c r="G14" s="327"/>
      <c r="H14" s="327"/>
      <c r="I14" s="327"/>
      <c r="J14" s="327"/>
      <c r="K14" s="327"/>
      <c r="L14" s="72"/>
      <c r="M14" s="327" t="s">
        <v>55</v>
      </c>
      <c r="N14" s="327"/>
      <c r="O14" s="327"/>
      <c r="P14" s="327"/>
      <c r="Q14" s="327"/>
      <c r="R14" s="327"/>
      <c r="S14" s="327"/>
      <c r="T14" s="327"/>
      <c r="U14" s="327"/>
      <c r="V14" s="327"/>
      <c r="W14" s="327"/>
      <c r="X14" s="327"/>
      <c r="Y14" s="327"/>
      <c r="Z14" s="327" t="s">
        <v>56</v>
      </c>
      <c r="AA14" s="327"/>
      <c r="AB14" s="327"/>
      <c r="AC14" s="327"/>
      <c r="AD14" s="327"/>
      <c r="AE14" s="327"/>
      <c r="AF14" s="327"/>
    </row>
    <row r="15" spans="1:32" x14ac:dyDescent="0.25">
      <c r="A15" s="343"/>
      <c r="B15" s="343"/>
      <c r="C15" s="343"/>
      <c r="D15" s="327" t="s">
        <v>57</v>
      </c>
      <c r="E15" s="327"/>
      <c r="F15" s="327"/>
      <c r="G15" s="327"/>
      <c r="H15" s="332"/>
      <c r="I15" s="332"/>
      <c r="J15" s="327" t="s">
        <v>58</v>
      </c>
      <c r="K15" s="327"/>
      <c r="L15" s="327"/>
      <c r="M15" s="327"/>
      <c r="N15" s="327"/>
      <c r="O15" s="330">
        <f>(N10+N11+N12)*H15</f>
        <v>0</v>
      </c>
      <c r="P15" s="330"/>
      <c r="Q15" s="330"/>
      <c r="R15" s="330"/>
      <c r="S15" s="330"/>
      <c r="T15" s="330"/>
      <c r="U15" s="330"/>
      <c r="V15" s="330"/>
      <c r="W15" s="173"/>
      <c r="X15" s="173"/>
      <c r="Y15" s="173"/>
      <c r="Z15" s="173"/>
      <c r="AA15" s="173"/>
      <c r="AB15" s="173"/>
      <c r="AC15" s="173"/>
      <c r="AD15" s="173"/>
      <c r="AE15" s="173"/>
      <c r="AF15" s="173"/>
    </row>
    <row r="16" spans="1:32" x14ac:dyDescent="0.25">
      <c r="A16" s="343"/>
      <c r="B16" s="343"/>
      <c r="C16" s="343"/>
      <c r="D16" s="173"/>
      <c r="E16" s="173"/>
      <c r="F16" s="173"/>
      <c r="G16" s="173"/>
      <c r="H16" s="173"/>
      <c r="I16" s="173"/>
      <c r="J16" s="173"/>
      <c r="K16" s="173"/>
      <c r="L16" s="173"/>
      <c r="M16" s="173"/>
      <c r="N16" s="173"/>
      <c r="O16" s="173"/>
      <c r="P16" s="173"/>
      <c r="Q16" s="173"/>
      <c r="R16" s="173"/>
      <c r="S16" s="173"/>
      <c r="T16" s="173"/>
      <c r="U16" s="173"/>
      <c r="V16" s="173"/>
      <c r="W16" s="173"/>
      <c r="X16" s="173"/>
      <c r="Y16" s="173"/>
      <c r="Z16" s="173"/>
      <c r="AA16" s="173"/>
      <c r="AB16" s="173"/>
      <c r="AC16" s="173"/>
      <c r="AD16" s="173"/>
      <c r="AE16" s="173"/>
      <c r="AF16" s="173"/>
    </row>
    <row r="17" spans="1:32" x14ac:dyDescent="0.25">
      <c r="A17" s="343"/>
      <c r="B17" s="343"/>
      <c r="C17" s="343"/>
      <c r="D17" s="327" t="s">
        <v>59</v>
      </c>
      <c r="E17" s="327"/>
      <c r="F17" s="327"/>
      <c r="G17" s="327"/>
      <c r="H17" s="327"/>
      <c r="I17" s="327"/>
      <c r="J17" s="327"/>
      <c r="K17" s="327"/>
      <c r="L17" s="174"/>
      <c r="M17" s="344"/>
      <c r="N17" s="344"/>
      <c r="O17" s="344"/>
      <c r="P17" s="344"/>
      <c r="Q17" s="344"/>
      <c r="R17" s="344"/>
      <c r="S17" s="344"/>
      <c r="T17" s="344"/>
      <c r="U17" s="344"/>
      <c r="V17" s="344"/>
      <c r="W17" s="173"/>
      <c r="X17" s="173"/>
      <c r="Y17" s="173"/>
      <c r="Z17" s="173"/>
      <c r="AA17" s="173"/>
      <c r="AB17" s="173"/>
      <c r="AC17" s="173"/>
      <c r="AD17" s="173"/>
      <c r="AE17" s="173"/>
      <c r="AF17" s="173"/>
    </row>
    <row r="18" spans="1:32" x14ac:dyDescent="0.25">
      <c r="A18" s="343"/>
      <c r="B18" s="343"/>
      <c r="C18" s="343"/>
      <c r="D18" s="327" t="s">
        <v>57</v>
      </c>
      <c r="E18" s="327"/>
      <c r="F18" s="327"/>
      <c r="G18" s="327"/>
      <c r="H18" s="332">
        <v>0</v>
      </c>
      <c r="I18" s="333"/>
      <c r="J18" s="327" t="s">
        <v>58</v>
      </c>
      <c r="K18" s="327"/>
      <c r="L18" s="327"/>
      <c r="M18" s="327"/>
      <c r="N18" s="327"/>
      <c r="O18" s="330">
        <f>(N10+N11+N12)*H18</f>
        <v>0</v>
      </c>
      <c r="P18" s="330"/>
      <c r="Q18" s="330"/>
      <c r="R18" s="330"/>
      <c r="S18" s="330"/>
      <c r="T18" s="330"/>
      <c r="U18" s="330"/>
      <c r="V18" s="330"/>
      <c r="W18" s="173"/>
      <c r="X18" s="173"/>
      <c r="Y18" s="173"/>
      <c r="Z18" s="173"/>
      <c r="AA18" s="173"/>
      <c r="AB18" s="173"/>
      <c r="AC18" s="173"/>
      <c r="AD18" s="173"/>
      <c r="AE18" s="173"/>
      <c r="AF18" s="173"/>
    </row>
    <row r="19" spans="1:32" x14ac:dyDescent="0.25">
      <c r="A19" s="327" t="s">
        <v>60</v>
      </c>
      <c r="B19" s="327"/>
      <c r="C19" s="327"/>
      <c r="D19" s="327"/>
      <c r="E19" s="327"/>
      <c r="F19" s="327"/>
      <c r="G19" s="327"/>
      <c r="H19" s="327"/>
      <c r="I19" s="327"/>
      <c r="J19" s="340" t="s">
        <v>48</v>
      </c>
      <c r="K19" s="340"/>
      <c r="L19" s="342">
        <f>N10+N11+N12-O15-O18</f>
        <v>49.666666666666671</v>
      </c>
      <c r="M19" s="342"/>
      <c r="N19" s="342"/>
      <c r="O19" s="342"/>
      <c r="P19" s="342"/>
      <c r="Q19" s="342"/>
      <c r="R19" s="342"/>
      <c r="S19" s="342"/>
      <c r="T19" s="342"/>
      <c r="U19" s="342"/>
      <c r="V19" s="342"/>
      <c r="W19" s="175"/>
      <c r="X19" s="173"/>
      <c r="Y19" s="173"/>
      <c r="Z19" s="173"/>
      <c r="AA19" s="173"/>
      <c r="AB19" s="173"/>
      <c r="AC19" s="173"/>
      <c r="AD19" s="173"/>
      <c r="AE19" s="173"/>
      <c r="AF19" s="173"/>
    </row>
    <row r="20" spans="1:32" x14ac:dyDescent="0.25">
      <c r="A20" s="173"/>
      <c r="B20" s="173"/>
      <c r="C20" s="173"/>
      <c r="D20" s="173"/>
      <c r="E20" s="173"/>
      <c r="F20" s="173"/>
      <c r="G20" s="173"/>
      <c r="H20" s="173"/>
      <c r="I20" s="173"/>
      <c r="J20" s="173"/>
      <c r="K20" s="173"/>
      <c r="L20" s="173"/>
      <c r="M20" s="173"/>
      <c r="N20" s="173"/>
      <c r="O20" s="173"/>
      <c r="P20" s="173"/>
      <c r="Q20" s="173"/>
      <c r="R20" s="173"/>
      <c r="S20" s="173"/>
      <c r="T20" s="173"/>
      <c r="U20" s="173"/>
      <c r="V20" s="173"/>
      <c r="W20" s="173"/>
      <c r="X20" s="173"/>
      <c r="Y20" s="173"/>
      <c r="Z20" s="173"/>
      <c r="AA20" s="173"/>
      <c r="AB20" s="173"/>
      <c r="AC20" s="173"/>
      <c r="AD20" s="173"/>
      <c r="AE20" s="173"/>
      <c r="AF20" s="173"/>
    </row>
    <row r="21" spans="1:32" x14ac:dyDescent="0.25">
      <c r="A21" s="327" t="s">
        <v>45</v>
      </c>
      <c r="B21" s="327"/>
      <c r="C21" s="327"/>
      <c r="D21" s="327"/>
      <c r="E21" s="327"/>
      <c r="F21" s="327"/>
      <c r="G21" s="327"/>
      <c r="H21" s="327"/>
      <c r="I21" s="327"/>
      <c r="J21" s="327"/>
      <c r="K21" s="327"/>
      <c r="L21" s="327"/>
      <c r="M21" s="327"/>
      <c r="N21" s="327"/>
      <c r="O21" s="327"/>
      <c r="P21" s="327"/>
      <c r="Q21" s="327"/>
      <c r="R21" s="327"/>
      <c r="S21" s="327"/>
      <c r="T21" s="327"/>
      <c r="U21" s="327"/>
      <c r="V21" s="327"/>
      <c r="W21" s="327"/>
      <c r="X21" s="327"/>
      <c r="Y21" s="327"/>
      <c r="Z21" s="327"/>
      <c r="AA21" s="327"/>
      <c r="AB21" s="345"/>
      <c r="AC21" s="327"/>
      <c r="AD21" s="327"/>
      <c r="AE21" s="327"/>
      <c r="AF21" s="327"/>
    </row>
    <row r="22" spans="1:32" x14ac:dyDescent="0.25">
      <c r="A22" s="173"/>
      <c r="B22" s="173"/>
      <c r="C22" s="173"/>
      <c r="D22" s="173"/>
      <c r="E22" s="173"/>
      <c r="F22" s="173"/>
      <c r="G22" s="173"/>
      <c r="H22" s="173"/>
      <c r="I22" s="173"/>
      <c r="J22" s="173"/>
      <c r="K22" s="173"/>
      <c r="L22" s="173"/>
      <c r="M22" s="173"/>
      <c r="N22" s="173"/>
      <c r="O22" s="173"/>
      <c r="P22" s="173"/>
      <c r="Q22" s="173"/>
      <c r="R22" s="173"/>
      <c r="S22" s="173"/>
      <c r="T22" s="173"/>
      <c r="U22" s="173"/>
      <c r="V22" s="173"/>
      <c r="W22" s="173"/>
      <c r="X22" s="173"/>
      <c r="Y22" s="173"/>
      <c r="Z22" s="173"/>
      <c r="AA22" s="173"/>
      <c r="AB22" s="173"/>
      <c r="AC22" s="173"/>
      <c r="AD22" s="173"/>
      <c r="AE22" s="173"/>
      <c r="AF22" s="173"/>
    </row>
    <row r="23" spans="1:32" ht="12.75" customHeight="1" x14ac:dyDescent="0.25">
      <c r="A23" s="346" t="s">
        <v>61</v>
      </c>
      <c r="B23" s="346"/>
      <c r="C23" s="346"/>
      <c r="D23" s="346"/>
      <c r="E23" s="346"/>
      <c r="F23" s="346"/>
      <c r="G23" s="346"/>
      <c r="H23" s="346"/>
      <c r="I23" s="346"/>
      <c r="J23" s="346"/>
      <c r="K23" s="346"/>
      <c r="L23" s="346"/>
      <c r="M23" s="346"/>
      <c r="N23" s="347"/>
      <c r="O23" s="347"/>
      <c r="P23" s="347"/>
      <c r="Q23" s="347"/>
      <c r="R23" s="347"/>
      <c r="S23" s="347"/>
      <c r="T23" s="347"/>
      <c r="U23" s="327" t="s">
        <v>48</v>
      </c>
      <c r="V23" s="327"/>
      <c r="W23" s="327"/>
      <c r="X23" s="173"/>
      <c r="Y23" s="173"/>
      <c r="Z23" s="173"/>
      <c r="AA23" s="173"/>
      <c r="AB23" s="173"/>
      <c r="AC23" s="173"/>
      <c r="AD23" s="173"/>
      <c r="AE23" s="173"/>
      <c r="AF23" s="173"/>
    </row>
    <row r="24" spans="1:32" x14ac:dyDescent="0.25">
      <c r="A24" s="173"/>
      <c r="B24" s="173"/>
      <c r="C24" s="173"/>
      <c r="D24" s="173"/>
      <c r="E24" s="173"/>
      <c r="F24" s="173"/>
      <c r="G24" s="173"/>
      <c r="H24" s="173"/>
      <c r="I24" s="173"/>
      <c r="J24" s="173"/>
      <c r="K24" s="173"/>
      <c r="L24" s="173"/>
      <c r="M24" s="173"/>
      <c r="N24" s="173"/>
      <c r="O24" s="173"/>
      <c r="P24" s="173"/>
      <c r="Q24" s="173"/>
      <c r="R24" s="173"/>
      <c r="S24" s="173"/>
      <c r="T24" s="173"/>
      <c r="U24" s="173"/>
      <c r="V24" s="173"/>
      <c r="W24" s="173"/>
      <c r="X24" s="173"/>
      <c r="Y24" s="173"/>
      <c r="Z24" s="173"/>
      <c r="AA24" s="173"/>
      <c r="AB24" s="173"/>
      <c r="AC24" s="173"/>
      <c r="AD24" s="173"/>
      <c r="AE24" s="173"/>
      <c r="AF24" s="173"/>
    </row>
    <row r="25" spans="1:32" x14ac:dyDescent="0.25">
      <c r="A25" s="343" t="s">
        <v>53</v>
      </c>
      <c r="B25" s="343"/>
      <c r="C25" s="343"/>
      <c r="D25" s="327" t="s">
        <v>54</v>
      </c>
      <c r="E25" s="327"/>
      <c r="F25" s="327"/>
      <c r="G25" s="327"/>
      <c r="H25" s="327"/>
      <c r="I25" s="327"/>
      <c r="J25" s="327"/>
      <c r="K25" s="327"/>
      <c r="L25" s="72"/>
      <c r="M25" s="327" t="s">
        <v>55</v>
      </c>
      <c r="N25" s="327"/>
      <c r="O25" s="344"/>
      <c r="P25" s="344"/>
      <c r="Q25" s="344"/>
      <c r="R25" s="344"/>
      <c r="S25" s="344"/>
      <c r="T25" s="344"/>
      <c r="U25" s="344"/>
      <c r="V25" s="344"/>
      <c r="W25" s="344"/>
      <c r="X25" s="344"/>
      <c r="Y25" s="344"/>
      <c r="Z25" s="327" t="s">
        <v>56</v>
      </c>
      <c r="AA25" s="327"/>
      <c r="AB25" s="327"/>
      <c r="AC25" s="327"/>
      <c r="AD25" s="327"/>
      <c r="AE25" s="327"/>
      <c r="AF25" s="327"/>
    </row>
    <row r="26" spans="1:32" x14ac:dyDescent="0.25">
      <c r="A26" s="343"/>
      <c r="B26" s="343"/>
      <c r="C26" s="343"/>
      <c r="D26" s="327" t="s">
        <v>57</v>
      </c>
      <c r="E26" s="327"/>
      <c r="F26" s="327"/>
      <c r="G26" s="327"/>
      <c r="H26" s="332"/>
      <c r="I26" s="332"/>
      <c r="J26" s="327" t="s">
        <v>58</v>
      </c>
      <c r="K26" s="327"/>
      <c r="L26" s="327"/>
      <c r="M26" s="327"/>
      <c r="N26" s="327"/>
      <c r="O26" s="330">
        <f>N23*H26</f>
        <v>0</v>
      </c>
      <c r="P26" s="330"/>
      <c r="Q26" s="330"/>
      <c r="R26" s="330"/>
      <c r="S26" s="330"/>
      <c r="T26" s="330"/>
      <c r="U26" s="330"/>
      <c r="V26" s="330"/>
      <c r="W26" s="173"/>
      <c r="X26" s="173"/>
      <c r="Y26" s="173"/>
      <c r="Z26" s="173"/>
      <c r="AA26" s="173"/>
      <c r="AB26" s="173"/>
      <c r="AC26" s="173"/>
      <c r="AD26" s="173"/>
      <c r="AE26" s="173"/>
      <c r="AF26" s="173"/>
    </row>
    <row r="27" spans="1:32" x14ac:dyDescent="0.25">
      <c r="A27" s="343"/>
      <c r="B27" s="343"/>
      <c r="C27" s="343"/>
      <c r="D27" s="173"/>
      <c r="E27" s="173"/>
      <c r="F27" s="173"/>
      <c r="G27" s="173"/>
      <c r="H27" s="173"/>
      <c r="I27" s="173"/>
      <c r="J27" s="173"/>
      <c r="K27" s="173"/>
      <c r="L27" s="173"/>
      <c r="M27" s="173"/>
      <c r="N27" s="173"/>
      <c r="O27" s="173"/>
      <c r="P27" s="173"/>
      <c r="Q27" s="173"/>
      <c r="R27" s="173"/>
      <c r="S27" s="173"/>
      <c r="T27" s="173"/>
      <c r="U27" s="173"/>
      <c r="V27" s="173"/>
      <c r="W27" s="173"/>
      <c r="X27" s="173"/>
      <c r="Y27" s="173"/>
      <c r="Z27" s="173"/>
      <c r="AA27" s="173"/>
      <c r="AB27" s="173"/>
      <c r="AC27" s="173"/>
      <c r="AD27" s="173"/>
      <c r="AE27" s="173"/>
      <c r="AF27" s="173"/>
    </row>
    <row r="28" spans="1:32" x14ac:dyDescent="0.25">
      <c r="A28" s="343"/>
      <c r="B28" s="343"/>
      <c r="C28" s="343"/>
      <c r="D28" s="327" t="s">
        <v>59</v>
      </c>
      <c r="E28" s="327"/>
      <c r="F28" s="327"/>
      <c r="G28" s="327"/>
      <c r="H28" s="327"/>
      <c r="I28" s="327"/>
      <c r="J28" s="327"/>
      <c r="K28" s="327"/>
      <c r="L28" s="72"/>
      <c r="M28" s="327"/>
      <c r="N28" s="327"/>
      <c r="O28" s="327"/>
      <c r="P28" s="327"/>
      <c r="Q28" s="327"/>
      <c r="R28" s="327"/>
      <c r="S28" s="327"/>
      <c r="T28" s="327"/>
      <c r="U28" s="327"/>
      <c r="V28" s="327"/>
      <c r="W28" s="173"/>
      <c r="X28" s="173"/>
      <c r="Y28" s="173"/>
      <c r="Z28" s="173"/>
      <c r="AA28" s="173"/>
      <c r="AB28" s="173"/>
      <c r="AC28" s="173"/>
      <c r="AD28" s="173"/>
      <c r="AE28" s="173"/>
      <c r="AF28" s="173"/>
    </row>
    <row r="29" spans="1:32" x14ac:dyDescent="0.25">
      <c r="A29" s="343"/>
      <c r="B29" s="343"/>
      <c r="C29" s="343"/>
      <c r="D29" s="327" t="s">
        <v>57</v>
      </c>
      <c r="E29" s="327"/>
      <c r="F29" s="327"/>
      <c r="G29" s="327"/>
      <c r="H29" s="335"/>
      <c r="I29" s="335"/>
      <c r="J29" s="327" t="s">
        <v>58</v>
      </c>
      <c r="K29" s="327"/>
      <c r="L29" s="327"/>
      <c r="M29" s="327"/>
      <c r="N29" s="327"/>
      <c r="O29" s="330">
        <f>(N23*H29)</f>
        <v>0</v>
      </c>
      <c r="P29" s="330"/>
      <c r="Q29" s="330"/>
      <c r="R29" s="330"/>
      <c r="S29" s="330"/>
      <c r="T29" s="330"/>
      <c r="U29" s="330"/>
      <c r="V29" s="330"/>
      <c r="W29" s="173"/>
      <c r="X29" s="173"/>
      <c r="Y29" s="173"/>
      <c r="Z29" s="173"/>
      <c r="AA29" s="173"/>
      <c r="AB29" s="173"/>
      <c r="AC29" s="173"/>
      <c r="AD29" s="173"/>
      <c r="AE29" s="173"/>
      <c r="AF29" s="173"/>
    </row>
    <row r="30" spans="1:32" x14ac:dyDescent="0.25">
      <c r="A30" s="327" t="s">
        <v>60</v>
      </c>
      <c r="B30" s="327"/>
      <c r="C30" s="327"/>
      <c r="D30" s="327"/>
      <c r="E30" s="327"/>
      <c r="F30" s="327"/>
      <c r="G30" s="327"/>
      <c r="H30" s="327"/>
      <c r="I30" s="327"/>
      <c r="J30" s="327" t="s">
        <v>48</v>
      </c>
      <c r="K30" s="327"/>
      <c r="L30" s="342">
        <f>(N23-O29-O26)</f>
        <v>0</v>
      </c>
      <c r="M30" s="342"/>
      <c r="N30" s="342"/>
      <c r="O30" s="342"/>
      <c r="P30" s="342"/>
      <c r="Q30" s="342"/>
      <c r="R30" s="342"/>
      <c r="S30" s="342"/>
      <c r="T30" s="342"/>
      <c r="U30" s="342"/>
      <c r="V30" s="342"/>
      <c r="W30" s="72"/>
      <c r="X30" s="173"/>
      <c r="Y30" s="173"/>
      <c r="Z30" s="173"/>
      <c r="AA30" s="173"/>
      <c r="AB30" s="173"/>
      <c r="AC30" s="173"/>
      <c r="AD30" s="173"/>
      <c r="AE30" s="173"/>
      <c r="AF30" s="173"/>
    </row>
    <row r="31" spans="1:32" x14ac:dyDescent="0.25">
      <c r="A31" s="327"/>
      <c r="B31" s="327"/>
      <c r="C31" s="327"/>
      <c r="D31" s="327"/>
      <c r="E31" s="327"/>
      <c r="F31" s="327"/>
      <c r="G31" s="327"/>
      <c r="H31" s="327"/>
      <c r="I31" s="327"/>
      <c r="J31" s="327"/>
      <c r="K31" s="327"/>
      <c r="L31" s="327"/>
      <c r="M31" s="327"/>
      <c r="N31" s="327"/>
      <c r="O31" s="327"/>
      <c r="P31" s="327"/>
      <c r="Q31" s="327"/>
      <c r="R31" s="327"/>
      <c r="S31" s="327"/>
      <c r="T31" s="327"/>
      <c r="U31" s="327"/>
      <c r="V31" s="327"/>
      <c r="W31" s="327"/>
      <c r="X31" s="327"/>
      <c r="Y31" s="327"/>
      <c r="Z31" s="327"/>
      <c r="AA31" s="327"/>
      <c r="AB31" s="327"/>
      <c r="AC31" s="327"/>
      <c r="AD31" s="327"/>
      <c r="AE31" s="327"/>
      <c r="AF31" s="327"/>
    </row>
    <row r="32" spans="1:32" x14ac:dyDescent="0.25">
      <c r="A32" s="327" t="s">
        <v>62</v>
      </c>
      <c r="B32" s="327"/>
      <c r="C32" s="327"/>
      <c r="D32" s="327"/>
      <c r="E32" s="327"/>
      <c r="F32" s="327"/>
      <c r="G32" s="327"/>
      <c r="H32" s="327"/>
      <c r="I32" s="327"/>
      <c r="J32" s="327"/>
      <c r="K32" s="327"/>
      <c r="L32" s="176" t="s">
        <v>63</v>
      </c>
      <c r="M32" s="327"/>
      <c r="N32" s="327"/>
      <c r="O32" s="327"/>
      <c r="P32" s="327"/>
      <c r="Q32" s="327"/>
      <c r="R32" s="327"/>
      <c r="S32" s="327"/>
      <c r="T32" s="327"/>
      <c r="U32" s="327"/>
      <c r="V32" s="340" t="s">
        <v>64</v>
      </c>
      <c r="W32" s="340"/>
      <c r="X32" s="340"/>
      <c r="Y32" s="341">
        <v>0</v>
      </c>
      <c r="Z32" s="341"/>
      <c r="AA32" s="341"/>
      <c r="AB32" s="341"/>
      <c r="AC32" s="341"/>
      <c r="AD32" s="341"/>
      <c r="AE32" s="341"/>
      <c r="AF32" s="341"/>
    </row>
    <row r="33" spans="1:32" x14ac:dyDescent="0.25">
      <c r="A33" s="327" t="s">
        <v>65</v>
      </c>
      <c r="B33" s="327"/>
      <c r="C33" s="327"/>
      <c r="D33" s="327"/>
      <c r="E33" s="327"/>
      <c r="F33" s="327"/>
      <c r="G33" s="327"/>
      <c r="H33" s="339">
        <v>0</v>
      </c>
      <c r="I33" s="339"/>
      <c r="J33" s="339"/>
      <c r="K33" s="72"/>
      <c r="L33" s="327" t="s">
        <v>66</v>
      </c>
      <c r="M33" s="327"/>
      <c r="N33" s="327"/>
      <c r="O33" s="327"/>
      <c r="P33" s="330">
        <v>17.5</v>
      </c>
      <c r="Q33" s="330"/>
      <c r="R33" s="330"/>
      <c r="S33" s="330"/>
      <c r="T33" s="330"/>
      <c r="U33" s="72"/>
      <c r="V33" s="340" t="s">
        <v>64</v>
      </c>
      <c r="W33" s="340"/>
      <c r="X33" s="340"/>
      <c r="Y33" s="341">
        <f>H33*P33</f>
        <v>0</v>
      </c>
      <c r="Z33" s="341"/>
      <c r="AA33" s="341"/>
      <c r="AB33" s="341"/>
      <c r="AC33" s="341"/>
      <c r="AD33" s="341"/>
      <c r="AE33" s="341"/>
      <c r="AF33" s="341"/>
    </row>
    <row r="34" spans="1:32" x14ac:dyDescent="0.25">
      <c r="A34" s="327" t="s">
        <v>67</v>
      </c>
      <c r="B34" s="327"/>
      <c r="C34" s="327"/>
      <c r="D34" s="327"/>
      <c r="E34" s="327"/>
      <c r="F34" s="327"/>
      <c r="G34" s="327"/>
      <c r="H34" s="339">
        <v>0</v>
      </c>
      <c r="I34" s="339"/>
      <c r="J34" s="339"/>
      <c r="K34" s="72"/>
      <c r="L34" s="327" t="s">
        <v>66</v>
      </c>
      <c r="M34" s="327"/>
      <c r="N34" s="327"/>
      <c r="O34" s="327"/>
      <c r="P34" s="330">
        <v>16.45</v>
      </c>
      <c r="Q34" s="330"/>
      <c r="R34" s="330"/>
      <c r="S34" s="330"/>
      <c r="T34" s="330"/>
      <c r="U34" s="72"/>
      <c r="V34" s="340" t="s">
        <v>64</v>
      </c>
      <c r="W34" s="340"/>
      <c r="X34" s="340"/>
      <c r="Y34" s="341">
        <f>H34*P34</f>
        <v>0</v>
      </c>
      <c r="Z34" s="341"/>
      <c r="AA34" s="341"/>
      <c r="AB34" s="341"/>
      <c r="AC34" s="341"/>
      <c r="AD34" s="341"/>
      <c r="AE34" s="341"/>
      <c r="AF34" s="341"/>
    </row>
    <row r="35" spans="1:32" x14ac:dyDescent="0.25">
      <c r="A35" s="72"/>
      <c r="B35" s="72"/>
      <c r="C35" s="72"/>
      <c r="D35" s="72"/>
      <c r="E35" s="72"/>
      <c r="F35" s="72"/>
      <c r="G35" s="72"/>
      <c r="H35" s="72"/>
      <c r="I35" s="72"/>
      <c r="J35" s="72"/>
      <c r="K35" s="72"/>
      <c r="L35" s="177"/>
      <c r="M35" s="177"/>
      <c r="N35" s="177"/>
      <c r="O35" s="337" t="s">
        <v>68</v>
      </c>
      <c r="P35" s="337"/>
      <c r="Q35" s="337"/>
      <c r="R35" s="337"/>
      <c r="S35" s="337"/>
      <c r="T35" s="337"/>
      <c r="U35" s="337"/>
      <c r="V35" s="337"/>
      <c r="W35" s="337"/>
      <c r="X35" s="337"/>
      <c r="Y35" s="338">
        <f>SUM(Y32:Y34,L30)</f>
        <v>0</v>
      </c>
      <c r="Z35" s="338"/>
      <c r="AA35" s="338"/>
      <c r="AB35" s="338"/>
      <c r="AC35" s="338"/>
      <c r="AD35" s="338"/>
      <c r="AE35" s="338"/>
      <c r="AF35" s="338"/>
    </row>
    <row r="36" spans="1:32" x14ac:dyDescent="0.25">
      <c r="A36" s="173"/>
      <c r="B36" s="173"/>
      <c r="C36" s="173"/>
      <c r="D36" s="173"/>
      <c r="E36" s="173"/>
      <c r="F36" s="173"/>
      <c r="G36" s="173"/>
      <c r="H36" s="173"/>
      <c r="I36" s="173"/>
      <c r="J36" s="173"/>
      <c r="K36" s="173"/>
      <c r="L36" s="173"/>
      <c r="M36" s="173"/>
      <c r="N36" s="173"/>
      <c r="O36" s="173"/>
      <c r="P36" s="173"/>
      <c r="Q36" s="173"/>
      <c r="R36" s="173"/>
      <c r="S36" s="173"/>
      <c r="T36" s="173"/>
      <c r="U36" s="173"/>
      <c r="V36" s="173"/>
      <c r="W36" s="173"/>
      <c r="X36" s="173"/>
      <c r="Y36" s="173"/>
      <c r="Z36" s="173"/>
      <c r="AA36" s="173"/>
      <c r="AB36" s="173"/>
      <c r="AC36" s="173"/>
      <c r="AD36" s="173"/>
      <c r="AE36" s="173"/>
      <c r="AF36" s="173"/>
    </row>
    <row r="37" spans="1:32" x14ac:dyDescent="0.25">
      <c r="A37" s="327" t="s">
        <v>69</v>
      </c>
      <c r="B37" s="327"/>
      <c r="C37" s="327"/>
      <c r="D37" s="327"/>
      <c r="E37" s="327"/>
      <c r="F37" s="327"/>
      <c r="G37" s="327"/>
      <c r="H37" s="327"/>
      <c r="I37" s="327"/>
      <c r="J37" s="327"/>
      <c r="K37" s="327"/>
      <c r="L37" s="327"/>
      <c r="M37" s="327"/>
      <c r="N37" s="327"/>
      <c r="O37" s="327" t="s">
        <v>48</v>
      </c>
      <c r="P37" s="327"/>
      <c r="Q37" s="331">
        <f>SUM(Y35,L19)</f>
        <v>49.666666666666671</v>
      </c>
      <c r="R37" s="331"/>
      <c r="S37" s="331"/>
      <c r="T37" s="331"/>
      <c r="U37" s="331"/>
      <c r="V37" s="331"/>
      <c r="W37" s="331"/>
      <c r="X37" s="331"/>
      <c r="Y37" s="331"/>
      <c r="Z37" s="173"/>
      <c r="AA37" s="173"/>
      <c r="AB37" s="173"/>
      <c r="AC37" s="173"/>
      <c r="AD37" s="173"/>
      <c r="AE37" s="173"/>
      <c r="AF37" s="173"/>
    </row>
    <row r="38" spans="1:32" x14ac:dyDescent="0.25">
      <c r="A38" s="173"/>
      <c r="B38" s="173"/>
      <c r="C38" s="173"/>
      <c r="D38" s="173"/>
      <c r="E38" s="173"/>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row>
    <row r="39" spans="1:32" x14ac:dyDescent="0.25">
      <c r="A39" s="327" t="s">
        <v>70</v>
      </c>
      <c r="B39" s="327"/>
      <c r="C39" s="327"/>
      <c r="D39" s="327"/>
      <c r="E39" s="327"/>
      <c r="F39" s="327"/>
      <c r="G39" s="327"/>
      <c r="H39" s="327"/>
      <c r="I39" s="327"/>
      <c r="J39" s="173"/>
      <c r="K39" s="173"/>
      <c r="L39" s="173"/>
      <c r="M39" s="173"/>
      <c r="N39" s="173"/>
      <c r="O39" s="173"/>
      <c r="P39" s="173"/>
      <c r="Q39" s="173"/>
      <c r="R39" s="173"/>
      <c r="S39" s="173"/>
      <c r="T39" s="173"/>
      <c r="U39" s="173"/>
      <c r="V39" s="173"/>
      <c r="W39" s="173"/>
      <c r="X39" s="173"/>
      <c r="Y39" s="173"/>
      <c r="Z39" s="173"/>
      <c r="AA39" s="173"/>
      <c r="AB39" s="173"/>
      <c r="AC39" s="173"/>
      <c r="AD39" s="173"/>
      <c r="AE39" s="173"/>
      <c r="AF39" s="173"/>
    </row>
    <row r="40" spans="1:32" x14ac:dyDescent="0.25">
      <c r="A40" s="327" t="s">
        <v>71</v>
      </c>
      <c r="B40" s="327"/>
      <c r="C40" s="327"/>
      <c r="D40" s="327"/>
      <c r="E40" s="327"/>
      <c r="F40" s="327"/>
      <c r="G40" s="333" t="s">
        <v>72</v>
      </c>
      <c r="H40" s="333"/>
      <c r="I40" s="333"/>
      <c r="J40" s="333"/>
      <c r="K40" s="334" t="s">
        <v>73</v>
      </c>
      <c r="L40" s="333"/>
      <c r="M40" s="333"/>
      <c r="N40" s="335">
        <v>0</v>
      </c>
      <c r="O40" s="335"/>
      <c r="P40" s="335"/>
      <c r="Q40" s="335"/>
      <c r="R40" s="335"/>
      <c r="S40" s="335"/>
      <c r="T40" s="335"/>
      <c r="U40" s="72"/>
      <c r="V40" s="327" t="s">
        <v>48</v>
      </c>
      <c r="W40" s="327"/>
      <c r="X40" s="330">
        <f>ROUND(IF((N10-O15-O18)&lt;0,0,(N10-O15-O18)*N40),2)</f>
        <v>0</v>
      </c>
      <c r="Y40" s="330" t="e">
        <f t="shared" ref="Y40:AF41" si="0">IF(F10-G15-G18&lt;0,0,F10-G15-G18*F40)</f>
        <v>#VALUE!</v>
      </c>
      <c r="Z40" s="330" t="e">
        <f t="shared" si="0"/>
        <v>#VALUE!</v>
      </c>
      <c r="AA40" s="330">
        <f t="shared" si="0"/>
        <v>0</v>
      </c>
      <c r="AB40" s="330" t="e">
        <f t="shared" si="0"/>
        <v>#VALUE!</v>
      </c>
      <c r="AC40" s="330">
        <f t="shared" si="0"/>
        <v>0</v>
      </c>
      <c r="AD40" s="330">
        <f t="shared" si="0"/>
        <v>0</v>
      </c>
      <c r="AE40" s="330">
        <f t="shared" si="0"/>
        <v>0</v>
      </c>
      <c r="AF40" s="330">
        <f t="shared" si="0"/>
        <v>0</v>
      </c>
    </row>
    <row r="41" spans="1:32" x14ac:dyDescent="0.25">
      <c r="A41" s="327" t="s">
        <v>74</v>
      </c>
      <c r="B41" s="327"/>
      <c r="C41" s="327"/>
      <c r="D41" s="327"/>
      <c r="E41" s="327"/>
      <c r="F41" s="327"/>
      <c r="G41" s="333" t="s">
        <v>75</v>
      </c>
      <c r="H41" s="333"/>
      <c r="I41" s="333"/>
      <c r="J41" s="333"/>
      <c r="K41" s="334" t="s">
        <v>76</v>
      </c>
      <c r="L41" s="333"/>
      <c r="M41" s="333"/>
      <c r="N41" s="335">
        <v>0</v>
      </c>
      <c r="O41" s="335"/>
      <c r="P41" s="335"/>
      <c r="Q41" s="335"/>
      <c r="R41" s="335"/>
      <c r="S41" s="335"/>
      <c r="T41" s="335"/>
      <c r="U41" s="72"/>
      <c r="V41" s="327" t="s">
        <v>48</v>
      </c>
      <c r="W41" s="327"/>
      <c r="X41" s="330">
        <f>ROUND(IF((N10+N11-O15-O18)&lt;0,0,(N10+N11-O15-O18)*N41),2)</f>
        <v>0</v>
      </c>
      <c r="Y41" s="330" t="e">
        <f t="shared" si="0"/>
        <v>#VALUE!</v>
      </c>
      <c r="Z41" s="330" t="e">
        <f t="shared" si="0"/>
        <v>#VALUE!</v>
      </c>
      <c r="AA41" s="330">
        <f t="shared" si="0"/>
        <v>0</v>
      </c>
      <c r="AB41" s="330" t="e">
        <f t="shared" si="0"/>
        <v>#VALUE!</v>
      </c>
      <c r="AC41" s="330">
        <f t="shared" si="0"/>
        <v>0</v>
      </c>
      <c r="AD41" s="330">
        <f t="shared" si="0"/>
        <v>0</v>
      </c>
      <c r="AE41" s="330">
        <f t="shared" si="0"/>
        <v>0</v>
      </c>
      <c r="AF41" s="330">
        <f t="shared" si="0"/>
        <v>0</v>
      </c>
    </row>
    <row r="42" spans="1:32" x14ac:dyDescent="0.25">
      <c r="A42" s="327" t="s">
        <v>77</v>
      </c>
      <c r="B42" s="327"/>
      <c r="C42" s="327"/>
      <c r="D42" s="327"/>
      <c r="E42" s="327"/>
      <c r="F42" s="327"/>
      <c r="G42" s="333" t="s">
        <v>78</v>
      </c>
      <c r="H42" s="333"/>
      <c r="I42" s="333"/>
      <c r="J42" s="333"/>
      <c r="K42" s="334" t="s">
        <v>79</v>
      </c>
      <c r="L42" s="333"/>
      <c r="M42" s="333"/>
      <c r="N42" s="336">
        <v>4.0000000000000001E-3</v>
      </c>
      <c r="O42" s="336"/>
      <c r="P42" s="336"/>
      <c r="Q42" s="336"/>
      <c r="R42" s="336"/>
      <c r="S42" s="336"/>
      <c r="T42" s="336"/>
      <c r="U42" s="72"/>
      <c r="V42" s="327" t="s">
        <v>48</v>
      </c>
      <c r="W42" s="327"/>
      <c r="X42" s="330">
        <f>ROUND((Q37+X40+X41)*N42,2)</f>
        <v>0.2</v>
      </c>
      <c r="Y42" s="330"/>
      <c r="Z42" s="330"/>
      <c r="AA42" s="330"/>
      <c r="AB42" s="330"/>
      <c r="AC42" s="330"/>
      <c r="AD42" s="330"/>
      <c r="AE42" s="330"/>
      <c r="AF42" s="330"/>
    </row>
    <row r="43" spans="1:32" x14ac:dyDescent="0.25">
      <c r="A43" s="327" t="s">
        <v>80</v>
      </c>
      <c r="B43" s="327"/>
      <c r="C43" s="327"/>
      <c r="D43" s="327"/>
      <c r="E43" s="327"/>
      <c r="F43" s="327"/>
      <c r="G43" s="333" t="s">
        <v>81</v>
      </c>
      <c r="H43" s="333"/>
      <c r="I43" s="333"/>
      <c r="J43" s="333"/>
      <c r="K43" s="334" t="s">
        <v>82</v>
      </c>
      <c r="L43" s="333"/>
      <c r="M43" s="333"/>
      <c r="N43" s="335">
        <v>0.13</v>
      </c>
      <c r="O43" s="335"/>
      <c r="P43" s="335"/>
      <c r="Q43" s="335"/>
      <c r="R43" s="335"/>
      <c r="S43" s="335"/>
      <c r="T43" s="335"/>
      <c r="U43" s="72"/>
      <c r="V43" s="327" t="s">
        <v>48</v>
      </c>
      <c r="W43" s="327"/>
      <c r="X43" s="330">
        <f>ROUND((Q37+X40+X41+X42)*N43,2)</f>
        <v>6.48</v>
      </c>
      <c r="Y43" s="330"/>
      <c r="Z43" s="330"/>
      <c r="AA43" s="330"/>
      <c r="AB43" s="330"/>
      <c r="AC43" s="330"/>
      <c r="AD43" s="330"/>
      <c r="AE43" s="330"/>
      <c r="AF43" s="330"/>
    </row>
    <row r="44" spans="1:32" x14ac:dyDescent="0.25">
      <c r="A44" s="327" t="s">
        <v>83</v>
      </c>
      <c r="B44" s="327"/>
      <c r="C44" s="327"/>
      <c r="D44" s="327"/>
      <c r="E44" s="327"/>
      <c r="F44" s="327"/>
      <c r="G44" s="332">
        <v>0.1</v>
      </c>
      <c r="H44" s="333"/>
      <c r="I44" s="333"/>
      <c r="J44" s="333"/>
      <c r="K44" s="334" t="s">
        <v>84</v>
      </c>
      <c r="L44" s="333"/>
      <c r="M44" s="333"/>
      <c r="N44" s="335">
        <v>0.1</v>
      </c>
      <c r="O44" s="335"/>
      <c r="P44" s="335"/>
      <c r="Q44" s="335"/>
      <c r="R44" s="335"/>
      <c r="S44" s="335"/>
      <c r="T44" s="335"/>
      <c r="U44" s="72"/>
      <c r="V44" s="327" t="s">
        <v>48</v>
      </c>
      <c r="W44" s="327"/>
      <c r="X44" s="330">
        <f>ROUND((Q37+X40+X41+X42+X43)*N44,2)</f>
        <v>5.63</v>
      </c>
      <c r="Y44" s="330"/>
      <c r="Z44" s="330"/>
      <c r="AA44" s="330"/>
      <c r="AB44" s="330"/>
      <c r="AC44" s="330"/>
      <c r="AD44" s="330"/>
      <c r="AE44" s="330"/>
      <c r="AF44" s="330"/>
    </row>
    <row r="45" spans="1:32" x14ac:dyDescent="0.25">
      <c r="A45" s="173"/>
      <c r="B45" s="173"/>
      <c r="C45" s="173"/>
      <c r="D45" s="173"/>
      <c r="E45" s="173"/>
      <c r="F45" s="173"/>
      <c r="G45" s="173"/>
      <c r="H45" s="173"/>
      <c r="I45" s="173"/>
      <c r="J45" s="173"/>
      <c r="K45" s="173"/>
      <c r="L45" s="173"/>
      <c r="M45" s="173"/>
      <c r="N45" s="173"/>
      <c r="O45" s="173"/>
      <c r="P45" s="173"/>
      <c r="Q45" s="173"/>
      <c r="R45" s="173"/>
      <c r="S45" s="173"/>
      <c r="T45" s="173"/>
      <c r="U45" s="173"/>
      <c r="V45" s="173"/>
      <c r="W45" s="173"/>
      <c r="X45" s="173"/>
      <c r="Y45" s="173"/>
      <c r="Z45" s="173"/>
      <c r="AA45" s="173"/>
      <c r="AB45" s="173"/>
      <c r="AC45" s="173"/>
      <c r="AD45" s="173"/>
      <c r="AE45" s="173"/>
      <c r="AF45" s="173"/>
    </row>
    <row r="46" spans="1:32" x14ac:dyDescent="0.25">
      <c r="A46" s="327" t="s">
        <v>85</v>
      </c>
      <c r="B46" s="327"/>
      <c r="C46" s="327"/>
      <c r="D46" s="327"/>
      <c r="E46" s="327"/>
      <c r="F46" s="327"/>
      <c r="G46" s="327"/>
      <c r="H46" s="327"/>
      <c r="I46" s="327"/>
      <c r="J46" s="327"/>
      <c r="K46" s="327"/>
      <c r="L46" s="327"/>
      <c r="M46" s="327"/>
      <c r="N46" s="327"/>
      <c r="O46" s="327"/>
      <c r="P46" s="327"/>
      <c r="Q46" s="327"/>
      <c r="R46" s="327"/>
      <c r="S46" s="327"/>
      <c r="T46" s="327"/>
      <c r="U46" s="176"/>
      <c r="V46" s="327" t="s">
        <v>48</v>
      </c>
      <c r="W46" s="327"/>
      <c r="X46" s="330">
        <v>3</v>
      </c>
      <c r="Y46" s="330"/>
      <c r="Z46" s="330"/>
      <c r="AA46" s="330"/>
      <c r="AB46" s="330"/>
      <c r="AC46" s="330"/>
      <c r="AD46" s="330"/>
      <c r="AE46" s="330"/>
      <c r="AF46" s="330"/>
    </row>
    <row r="47" spans="1:32" x14ac:dyDescent="0.25">
      <c r="A47" s="173"/>
      <c r="B47" s="173"/>
      <c r="C47" s="173"/>
      <c r="D47" s="173"/>
      <c r="E47" s="173"/>
      <c r="F47" s="173"/>
      <c r="G47" s="173"/>
      <c r="H47" s="173"/>
      <c r="I47" s="173"/>
      <c r="J47" s="173"/>
      <c r="K47" s="173"/>
      <c r="L47" s="173"/>
      <c r="M47" s="173"/>
      <c r="N47" s="173"/>
      <c r="O47" s="173"/>
      <c r="P47" s="173"/>
      <c r="Q47" s="173"/>
      <c r="R47" s="173"/>
      <c r="S47" s="173"/>
      <c r="T47" s="173"/>
      <c r="U47" s="173"/>
      <c r="V47" s="173"/>
      <c r="W47" s="173"/>
      <c r="X47" s="173"/>
      <c r="Y47" s="173"/>
      <c r="Z47" s="173"/>
      <c r="AA47" s="173"/>
      <c r="AB47" s="173"/>
      <c r="AC47" s="173"/>
      <c r="AD47" s="173"/>
      <c r="AE47" s="173"/>
      <c r="AF47" s="173"/>
    </row>
    <row r="48" spans="1:32" x14ac:dyDescent="0.25">
      <c r="A48" s="328" t="s">
        <v>86</v>
      </c>
      <c r="B48" s="328"/>
      <c r="C48" s="328"/>
      <c r="D48" s="328"/>
      <c r="E48" s="328"/>
      <c r="F48" s="328"/>
      <c r="G48" s="328"/>
      <c r="H48" s="328"/>
      <c r="I48" s="328"/>
      <c r="J48" s="328"/>
      <c r="K48" s="328"/>
      <c r="L48" s="328"/>
      <c r="M48" s="328"/>
      <c r="N48" s="328"/>
      <c r="O48" s="327" t="s">
        <v>48</v>
      </c>
      <c r="P48" s="327"/>
      <c r="Q48" s="331">
        <f>SUM(X42:AF44,Q37)+X41+X40+X46</f>
        <v>64.976666666666674</v>
      </c>
      <c r="R48" s="331"/>
      <c r="S48" s="331"/>
      <c r="T48" s="331"/>
      <c r="U48" s="331"/>
      <c r="V48" s="331"/>
      <c r="W48" s="331"/>
      <c r="X48" s="331"/>
      <c r="Y48" s="331"/>
      <c r="Z48" s="331"/>
      <c r="AA48" s="331"/>
      <c r="AB48" s="173"/>
      <c r="AC48" s="173"/>
      <c r="AD48" s="173"/>
      <c r="AE48" s="173"/>
      <c r="AF48" s="173"/>
    </row>
    <row r="49" spans="1:32" x14ac:dyDescent="0.25">
      <c r="A49" s="173"/>
      <c r="B49" s="173"/>
      <c r="C49" s="173"/>
      <c r="D49" s="173"/>
      <c r="E49" s="173"/>
      <c r="F49" s="173"/>
      <c r="G49" s="173"/>
      <c r="H49" s="173"/>
      <c r="I49" s="173"/>
      <c r="J49" s="173"/>
      <c r="K49" s="173"/>
      <c r="L49" s="173"/>
      <c r="M49" s="173"/>
      <c r="N49" s="173"/>
      <c r="O49" s="173"/>
      <c r="P49" s="173"/>
      <c r="Q49" s="173"/>
      <c r="R49" s="173"/>
      <c r="S49" s="173"/>
      <c r="T49" s="173"/>
      <c r="U49" s="173"/>
      <c r="V49" s="173"/>
      <c r="W49" s="173"/>
      <c r="X49" s="173"/>
      <c r="Y49" s="173"/>
      <c r="Z49" s="173"/>
      <c r="AA49" s="173"/>
      <c r="AB49" s="173"/>
      <c r="AC49" s="173"/>
      <c r="AD49" s="173"/>
      <c r="AE49" s="173"/>
      <c r="AF49" s="173"/>
    </row>
    <row r="50" spans="1:32" x14ac:dyDescent="0.25">
      <c r="A50" s="328" t="s">
        <v>42</v>
      </c>
      <c r="B50" s="328"/>
      <c r="C50" s="328"/>
      <c r="D50" s="72"/>
      <c r="E50" s="72"/>
      <c r="F50" s="72"/>
      <c r="G50" s="72"/>
      <c r="H50" s="72"/>
      <c r="I50" s="72"/>
      <c r="J50" s="72"/>
      <c r="K50" s="72"/>
      <c r="L50" s="72"/>
      <c r="M50" s="72"/>
      <c r="N50" s="72"/>
      <c r="O50" s="72"/>
      <c r="P50" s="72"/>
      <c r="Q50" s="72"/>
      <c r="R50" s="72"/>
      <c r="S50" s="72"/>
      <c r="T50" s="72"/>
      <c r="U50" s="72"/>
      <c r="V50" s="72"/>
      <c r="W50" s="72"/>
      <c r="X50" s="72"/>
      <c r="Y50" s="72"/>
      <c r="Z50" s="72"/>
      <c r="AA50" s="72"/>
      <c r="AB50" s="72"/>
      <c r="AC50" s="72"/>
      <c r="AD50" s="72"/>
      <c r="AE50" s="72"/>
      <c r="AF50" s="72"/>
    </row>
    <row r="51" spans="1:32" x14ac:dyDescent="0.25">
      <c r="A51" s="176" t="s">
        <v>87</v>
      </c>
      <c r="B51" s="329" t="s">
        <v>88</v>
      </c>
      <c r="C51" s="329"/>
      <c r="D51" s="329"/>
      <c r="E51" s="329"/>
      <c r="F51" s="329"/>
      <c r="G51" s="329"/>
      <c r="H51" s="329"/>
      <c r="I51" s="329"/>
      <c r="J51" s="329"/>
      <c r="K51" s="329"/>
      <c r="L51" s="329"/>
      <c r="M51" s="329"/>
      <c r="N51" s="329"/>
      <c r="O51" s="329"/>
      <c r="P51" s="329"/>
      <c r="Q51" s="329"/>
      <c r="R51" s="329"/>
      <c r="S51" s="329"/>
      <c r="T51" s="329"/>
      <c r="U51" s="329"/>
      <c r="V51" s="329"/>
      <c r="W51" s="329"/>
      <c r="X51" s="329"/>
      <c r="Y51" s="329"/>
      <c r="Z51" s="329"/>
      <c r="AA51" s="329"/>
      <c r="AB51" s="329"/>
      <c r="AC51" s="329"/>
      <c r="AD51" s="329"/>
      <c r="AE51" s="329"/>
      <c r="AF51" s="329"/>
    </row>
    <row r="52" spans="1:32" x14ac:dyDescent="0.25">
      <c r="A52" s="176" t="s">
        <v>73</v>
      </c>
      <c r="B52" s="327" t="s">
        <v>89</v>
      </c>
      <c r="C52" s="327"/>
      <c r="D52" s="327"/>
      <c r="E52" s="327"/>
      <c r="F52" s="327"/>
      <c r="G52" s="327"/>
      <c r="H52" s="327"/>
      <c r="I52" s="327"/>
      <c r="J52" s="327"/>
      <c r="K52" s="327"/>
      <c r="L52" s="327"/>
      <c r="M52" s="327"/>
      <c r="N52" s="327"/>
      <c r="O52" s="327"/>
      <c r="P52" s="327"/>
      <c r="Q52" s="327"/>
      <c r="R52" s="327"/>
      <c r="S52" s="327"/>
      <c r="T52" s="327"/>
      <c r="U52" s="327"/>
      <c r="V52" s="327"/>
      <c r="W52" s="327"/>
      <c r="X52" s="327"/>
      <c r="Y52" s="327"/>
      <c r="Z52" s="327"/>
      <c r="AA52" s="327"/>
      <c r="AB52" s="327"/>
      <c r="AC52" s="327"/>
      <c r="AD52" s="327"/>
      <c r="AE52" s="327"/>
      <c r="AF52" s="327"/>
    </row>
    <row r="53" spans="1:32" x14ac:dyDescent="0.25">
      <c r="A53" s="176" t="s">
        <v>76</v>
      </c>
      <c r="B53" s="327" t="s">
        <v>89</v>
      </c>
      <c r="C53" s="327"/>
      <c r="D53" s="327"/>
      <c r="E53" s="327"/>
      <c r="F53" s="327"/>
      <c r="G53" s="327"/>
      <c r="H53" s="327"/>
      <c r="I53" s="327"/>
      <c r="J53" s="327"/>
      <c r="K53" s="327"/>
      <c r="L53" s="327"/>
      <c r="M53" s="327"/>
      <c r="N53" s="327"/>
      <c r="O53" s="327"/>
      <c r="P53" s="327"/>
      <c r="Q53" s="327"/>
      <c r="R53" s="327"/>
      <c r="S53" s="327"/>
      <c r="T53" s="327"/>
      <c r="U53" s="327"/>
      <c r="V53" s="327"/>
      <c r="W53" s="327"/>
      <c r="X53" s="327"/>
      <c r="Y53" s="327"/>
      <c r="Z53" s="327"/>
      <c r="AA53" s="327"/>
      <c r="AB53" s="327"/>
      <c r="AC53" s="327"/>
      <c r="AD53" s="327"/>
      <c r="AE53" s="327"/>
      <c r="AF53" s="327"/>
    </row>
    <row r="54" spans="1:32" x14ac:dyDescent="0.25">
      <c r="A54" s="176" t="s">
        <v>79</v>
      </c>
      <c r="B54" s="327" t="s">
        <v>90</v>
      </c>
      <c r="C54" s="327"/>
      <c r="D54" s="327"/>
      <c r="E54" s="327"/>
      <c r="F54" s="327"/>
      <c r="G54" s="327"/>
      <c r="H54" s="327"/>
      <c r="I54" s="327"/>
      <c r="J54" s="327"/>
      <c r="K54" s="327"/>
      <c r="L54" s="327"/>
      <c r="M54" s="327"/>
      <c r="N54" s="327"/>
      <c r="O54" s="327"/>
      <c r="P54" s="327"/>
      <c r="Q54" s="327"/>
      <c r="R54" s="327"/>
      <c r="S54" s="327"/>
      <c r="T54" s="327"/>
      <c r="U54" s="327"/>
      <c r="V54" s="327"/>
      <c r="W54" s="327"/>
      <c r="X54" s="327"/>
      <c r="Y54" s="327"/>
      <c r="Z54" s="327"/>
      <c r="AA54" s="327"/>
      <c r="AB54" s="327"/>
      <c r="AC54" s="327"/>
      <c r="AD54" s="327"/>
      <c r="AE54" s="327"/>
      <c r="AF54" s="327"/>
    </row>
    <row r="55" spans="1:32" x14ac:dyDescent="0.25">
      <c r="A55" s="176" t="s">
        <v>82</v>
      </c>
      <c r="B55" s="327" t="s">
        <v>91</v>
      </c>
      <c r="C55" s="327"/>
      <c r="D55" s="327"/>
      <c r="E55" s="327"/>
      <c r="F55" s="327"/>
      <c r="G55" s="327"/>
      <c r="H55" s="327"/>
      <c r="I55" s="327"/>
      <c r="J55" s="327"/>
      <c r="K55" s="327"/>
      <c r="L55" s="327"/>
      <c r="M55" s="327"/>
      <c r="N55" s="327"/>
      <c r="O55" s="327"/>
      <c r="P55" s="327"/>
      <c r="Q55" s="327"/>
      <c r="R55" s="327"/>
      <c r="S55" s="327"/>
      <c r="T55" s="327"/>
      <c r="U55" s="327"/>
      <c r="V55" s="327"/>
      <c r="W55" s="327"/>
      <c r="X55" s="327"/>
      <c r="Y55" s="327"/>
      <c r="Z55" s="327"/>
      <c r="AA55" s="327"/>
      <c r="AB55" s="327"/>
      <c r="AC55" s="327"/>
      <c r="AD55" s="327"/>
      <c r="AE55" s="327"/>
      <c r="AF55" s="327"/>
    </row>
    <row r="56" spans="1:32" x14ac:dyDescent="0.25">
      <c r="A56" s="176" t="s">
        <v>84</v>
      </c>
      <c r="B56" s="327" t="s">
        <v>92</v>
      </c>
      <c r="C56" s="327"/>
      <c r="D56" s="327"/>
      <c r="E56" s="327"/>
      <c r="F56" s="327"/>
      <c r="G56" s="327"/>
      <c r="H56" s="327"/>
      <c r="I56" s="327"/>
      <c r="J56" s="327"/>
      <c r="K56" s="327"/>
      <c r="L56" s="327"/>
      <c r="M56" s="327"/>
      <c r="N56" s="327"/>
      <c r="O56" s="327"/>
      <c r="P56" s="327"/>
      <c r="Q56" s="327"/>
      <c r="R56" s="327"/>
      <c r="S56" s="327"/>
      <c r="T56" s="327"/>
      <c r="U56" s="327"/>
      <c r="V56" s="327"/>
      <c r="W56" s="327"/>
      <c r="X56" s="327"/>
      <c r="Y56" s="327"/>
      <c r="Z56" s="327"/>
      <c r="AA56" s="327"/>
      <c r="AB56" s="327"/>
      <c r="AC56" s="327"/>
      <c r="AD56" s="327"/>
      <c r="AE56" s="327"/>
      <c r="AF56" s="327"/>
    </row>
  </sheetData>
  <mergeCells count="138">
    <mergeCell ref="A1:AF1"/>
    <mergeCell ref="A3:B3"/>
    <mergeCell ref="C3:G3"/>
    <mergeCell ref="H3:AF3"/>
    <mergeCell ref="A5:C5"/>
    <mergeCell ref="D5:T5"/>
    <mergeCell ref="U5:AA5"/>
    <mergeCell ref="AB5:AF5"/>
    <mergeCell ref="F10:M10"/>
    <mergeCell ref="N10:T10"/>
    <mergeCell ref="U10:W10"/>
    <mergeCell ref="F12:M12"/>
    <mergeCell ref="N12:T12"/>
    <mergeCell ref="U12:W12"/>
    <mergeCell ref="D14:K14"/>
    <mergeCell ref="M14:N14"/>
    <mergeCell ref="O14:Y14"/>
    <mergeCell ref="F11:M11"/>
    <mergeCell ref="N11:T11"/>
    <mergeCell ref="U11:W11"/>
    <mergeCell ref="A7:E12"/>
    <mergeCell ref="F7:M7"/>
    <mergeCell ref="N7:T7"/>
    <mergeCell ref="U7:W7"/>
    <mergeCell ref="F8:M8"/>
    <mergeCell ref="N8:T8"/>
    <mergeCell ref="U8:W8"/>
    <mergeCell ref="F9:M9"/>
    <mergeCell ref="N9:T9"/>
    <mergeCell ref="U9:W9"/>
    <mergeCell ref="A21:C21"/>
    <mergeCell ref="D21:T21"/>
    <mergeCell ref="U21:AA21"/>
    <mergeCell ref="AB21:AF21"/>
    <mergeCell ref="A23:M23"/>
    <mergeCell ref="N23:T23"/>
    <mergeCell ref="U23:W23"/>
    <mergeCell ref="H18:I18"/>
    <mergeCell ref="J18:N18"/>
    <mergeCell ref="O18:V18"/>
    <mergeCell ref="A19:I19"/>
    <mergeCell ref="J19:K19"/>
    <mergeCell ref="L19:V19"/>
    <mergeCell ref="A14:C18"/>
    <mergeCell ref="D17:K17"/>
    <mergeCell ref="M17:V17"/>
    <mergeCell ref="D18:G18"/>
    <mergeCell ref="Z14:AA14"/>
    <mergeCell ref="AB14:AF14"/>
    <mergeCell ref="D15:G15"/>
    <mergeCell ref="H15:I15"/>
    <mergeCell ref="J15:N15"/>
    <mergeCell ref="O15:V15"/>
    <mergeCell ref="A30:I30"/>
    <mergeCell ref="J30:K30"/>
    <mergeCell ref="L30:V30"/>
    <mergeCell ref="A31:AF31"/>
    <mergeCell ref="A32:K32"/>
    <mergeCell ref="M32:U32"/>
    <mergeCell ref="V32:X32"/>
    <mergeCell ref="Y32:AF32"/>
    <mergeCell ref="D28:K28"/>
    <mergeCell ref="M28:V28"/>
    <mergeCell ref="D29:G29"/>
    <mergeCell ref="H29:I29"/>
    <mergeCell ref="J29:N29"/>
    <mergeCell ref="O29:V29"/>
    <mergeCell ref="A25:C29"/>
    <mergeCell ref="D25:K25"/>
    <mergeCell ref="M25:N25"/>
    <mergeCell ref="O25:Y25"/>
    <mergeCell ref="Z25:AA25"/>
    <mergeCell ref="AB25:AF25"/>
    <mergeCell ref="D26:G26"/>
    <mergeCell ref="H26:I26"/>
    <mergeCell ref="J26:N26"/>
    <mergeCell ref="O26:V26"/>
    <mergeCell ref="A34:G34"/>
    <mergeCell ref="H34:J34"/>
    <mergeCell ref="L34:O34"/>
    <mergeCell ref="P34:T34"/>
    <mergeCell ref="V34:X34"/>
    <mergeCell ref="Y34:AF34"/>
    <mergeCell ref="A33:G33"/>
    <mergeCell ref="H33:J33"/>
    <mergeCell ref="L33:O33"/>
    <mergeCell ref="P33:T33"/>
    <mergeCell ref="V33:X33"/>
    <mergeCell ref="Y33:AF33"/>
    <mergeCell ref="A40:F40"/>
    <mergeCell ref="G40:J40"/>
    <mergeCell ref="K40:M40"/>
    <mergeCell ref="N40:T40"/>
    <mergeCell ref="V40:W40"/>
    <mergeCell ref="X40:AF40"/>
    <mergeCell ref="O35:X35"/>
    <mergeCell ref="Y35:AF35"/>
    <mergeCell ref="A37:N37"/>
    <mergeCell ref="O37:P37"/>
    <mergeCell ref="Q37:Y37"/>
    <mergeCell ref="A39:I39"/>
    <mergeCell ref="A42:F42"/>
    <mergeCell ref="G42:J42"/>
    <mergeCell ref="K42:M42"/>
    <mergeCell ref="N42:T42"/>
    <mergeCell ref="V42:W42"/>
    <mergeCell ref="X42:AF42"/>
    <mergeCell ref="A41:F41"/>
    <mergeCell ref="G41:J41"/>
    <mergeCell ref="K41:M41"/>
    <mergeCell ref="N41:T41"/>
    <mergeCell ref="V41:W41"/>
    <mergeCell ref="X41:AF41"/>
    <mergeCell ref="A44:F44"/>
    <mergeCell ref="G44:J44"/>
    <mergeCell ref="K44:M44"/>
    <mergeCell ref="N44:T44"/>
    <mergeCell ref="V44:W44"/>
    <mergeCell ref="X44:AF44"/>
    <mergeCell ref="A43:F43"/>
    <mergeCell ref="G43:J43"/>
    <mergeCell ref="K43:M43"/>
    <mergeCell ref="N43:T43"/>
    <mergeCell ref="V43:W43"/>
    <mergeCell ref="X43:AF43"/>
    <mergeCell ref="B56:AF56"/>
    <mergeCell ref="A50:C50"/>
    <mergeCell ref="B51:AF51"/>
    <mergeCell ref="B52:AF52"/>
    <mergeCell ref="B53:AF53"/>
    <mergeCell ref="B54:AF54"/>
    <mergeCell ref="B55:AF55"/>
    <mergeCell ref="A46:T46"/>
    <mergeCell ref="V46:W46"/>
    <mergeCell ref="X46:AF46"/>
    <mergeCell ref="A48:N48"/>
    <mergeCell ref="O48:P48"/>
    <mergeCell ref="Q48:AA48"/>
  </mergeCells>
  <pageMargins left="0.7" right="0.7" top="0.75" bottom="0.75" header="0.3" footer="0.3"/>
  <legacyDrawing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workbookViewId="0">
      <selection activeCell="V42" sqref="V42"/>
    </sheetView>
  </sheetViews>
  <sheetFormatPr defaultRowHeight="15" x14ac:dyDescent="0.25"/>
  <sheetData/>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workbookViewId="0">
      <selection activeCell="V42" sqref="V42"/>
    </sheetView>
  </sheetViews>
  <sheetFormatPr defaultRowHeight="15" x14ac:dyDescent="0.25"/>
  <sheetData/>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workbookViewId="0">
      <selection activeCell="V42" sqref="V42"/>
    </sheetView>
  </sheetViews>
  <sheetFormatPr defaultRowHeight="15" x14ac:dyDescent="0.25"/>
  <sheetData/>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workbookViewId="0">
      <selection activeCell="V42" sqref="V42"/>
    </sheetView>
  </sheetViews>
  <sheetFormatPr defaultRowHeight="15" x14ac:dyDescent="0.25"/>
  <sheetData/>
  <pageMargins left="0.7" right="0.7" top="0.75" bottom="0.75" header="0.3" footer="0.3"/>
</worksheet>
</file>

<file path=xl/worksheets/sheet5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79998168889431442"/>
  </sheetPr>
  <dimension ref="A1:O60"/>
  <sheetViews>
    <sheetView view="pageBreakPreview" zoomScale="70" zoomScaleNormal="85" zoomScaleSheetLayoutView="70" workbookViewId="0"/>
  </sheetViews>
  <sheetFormatPr defaultRowHeight="15" x14ac:dyDescent="0.25"/>
  <cols>
    <col min="1" max="1" width="3.7109375" style="231" customWidth="1"/>
    <col min="2" max="2" width="15.7109375" style="2" customWidth="1"/>
    <col min="3" max="3" width="80.7109375" style="181" customWidth="1"/>
    <col min="4" max="4" width="8.7109375" style="6" customWidth="1"/>
    <col min="5" max="5" width="8.7109375" style="5" customWidth="1"/>
    <col min="6" max="10" width="10.7109375" style="5" customWidth="1"/>
    <col min="11" max="11" width="3.7109375" style="181" customWidth="1"/>
    <col min="12" max="12" width="9.5703125" style="181" bestFit="1" customWidth="1"/>
    <col min="13" max="257" width="9.140625" style="181"/>
    <col min="258" max="258" width="13.7109375" style="181" customWidth="1"/>
    <col min="259" max="259" width="42.7109375" style="181" bestFit="1" customWidth="1"/>
    <col min="260" max="261" width="8.7109375" style="181" customWidth="1"/>
    <col min="262" max="266" width="10.7109375" style="181" customWidth="1"/>
    <col min="267" max="267" width="3.7109375" style="181" customWidth="1"/>
    <col min="268" max="268" width="9.5703125" style="181" bestFit="1" customWidth="1"/>
    <col min="269" max="513" width="9.140625" style="181"/>
    <col min="514" max="514" width="13.7109375" style="181" customWidth="1"/>
    <col min="515" max="515" width="42.7109375" style="181" bestFit="1" customWidth="1"/>
    <col min="516" max="517" width="8.7109375" style="181" customWidth="1"/>
    <col min="518" max="522" width="10.7109375" style="181" customWidth="1"/>
    <col min="523" max="523" width="3.7109375" style="181" customWidth="1"/>
    <col min="524" max="524" width="9.5703125" style="181" bestFit="1" customWidth="1"/>
    <col min="525" max="769" width="9.140625" style="181"/>
    <col min="770" max="770" width="13.7109375" style="181" customWidth="1"/>
    <col min="771" max="771" width="42.7109375" style="181" bestFit="1" customWidth="1"/>
    <col min="772" max="773" width="8.7109375" style="181" customWidth="1"/>
    <col min="774" max="778" width="10.7109375" style="181" customWidth="1"/>
    <col min="779" max="779" width="3.7109375" style="181" customWidth="1"/>
    <col min="780" max="780" width="9.5703125" style="181" bestFit="1" customWidth="1"/>
    <col min="781" max="1025" width="9.140625" style="181"/>
    <col min="1026" max="1026" width="13.7109375" style="181" customWidth="1"/>
    <col min="1027" max="1027" width="42.7109375" style="181" bestFit="1" customWidth="1"/>
    <col min="1028" max="1029" width="8.7109375" style="181" customWidth="1"/>
    <col min="1030" max="1034" width="10.7109375" style="181" customWidth="1"/>
    <col min="1035" max="1035" width="3.7109375" style="181" customWidth="1"/>
    <col min="1036" max="1036" width="9.5703125" style="181" bestFit="1" customWidth="1"/>
    <col min="1037" max="1281" width="9.140625" style="181"/>
    <col min="1282" max="1282" width="13.7109375" style="181" customWidth="1"/>
    <col min="1283" max="1283" width="42.7109375" style="181" bestFit="1" customWidth="1"/>
    <col min="1284" max="1285" width="8.7109375" style="181" customWidth="1"/>
    <col min="1286" max="1290" width="10.7109375" style="181" customWidth="1"/>
    <col min="1291" max="1291" width="3.7109375" style="181" customWidth="1"/>
    <col min="1292" max="1292" width="9.5703125" style="181" bestFit="1" customWidth="1"/>
    <col min="1293" max="1537" width="9.140625" style="181"/>
    <col min="1538" max="1538" width="13.7109375" style="181" customWidth="1"/>
    <col min="1539" max="1539" width="42.7109375" style="181" bestFit="1" customWidth="1"/>
    <col min="1540" max="1541" width="8.7109375" style="181" customWidth="1"/>
    <col min="1542" max="1546" width="10.7109375" style="181" customWidth="1"/>
    <col min="1547" max="1547" width="3.7109375" style="181" customWidth="1"/>
    <col min="1548" max="1548" width="9.5703125" style="181" bestFit="1" customWidth="1"/>
    <col min="1549" max="1793" width="9.140625" style="181"/>
    <col min="1794" max="1794" width="13.7109375" style="181" customWidth="1"/>
    <col min="1795" max="1795" width="42.7109375" style="181" bestFit="1" customWidth="1"/>
    <col min="1796" max="1797" width="8.7109375" style="181" customWidth="1"/>
    <col min="1798" max="1802" width="10.7109375" style="181" customWidth="1"/>
    <col min="1803" max="1803" width="3.7109375" style="181" customWidth="1"/>
    <col min="1804" max="1804" width="9.5703125" style="181" bestFit="1" customWidth="1"/>
    <col min="1805" max="2049" width="9.140625" style="181"/>
    <col min="2050" max="2050" width="13.7109375" style="181" customWidth="1"/>
    <col min="2051" max="2051" width="42.7109375" style="181" bestFit="1" customWidth="1"/>
    <col min="2052" max="2053" width="8.7109375" style="181" customWidth="1"/>
    <col min="2054" max="2058" width="10.7109375" style="181" customWidth="1"/>
    <col min="2059" max="2059" width="3.7109375" style="181" customWidth="1"/>
    <col min="2060" max="2060" width="9.5703125" style="181" bestFit="1" customWidth="1"/>
    <col min="2061" max="2305" width="9.140625" style="181"/>
    <col min="2306" max="2306" width="13.7109375" style="181" customWidth="1"/>
    <col min="2307" max="2307" width="42.7109375" style="181" bestFit="1" customWidth="1"/>
    <col min="2308" max="2309" width="8.7109375" style="181" customWidth="1"/>
    <col min="2310" max="2314" width="10.7109375" style="181" customWidth="1"/>
    <col min="2315" max="2315" width="3.7109375" style="181" customWidth="1"/>
    <col min="2316" max="2316" width="9.5703125" style="181" bestFit="1" customWidth="1"/>
    <col min="2317" max="2561" width="9.140625" style="181"/>
    <col min="2562" max="2562" width="13.7109375" style="181" customWidth="1"/>
    <col min="2563" max="2563" width="42.7109375" style="181" bestFit="1" customWidth="1"/>
    <col min="2564" max="2565" width="8.7109375" style="181" customWidth="1"/>
    <col min="2566" max="2570" width="10.7109375" style="181" customWidth="1"/>
    <col min="2571" max="2571" width="3.7109375" style="181" customWidth="1"/>
    <col min="2572" max="2572" width="9.5703125" style="181" bestFit="1" customWidth="1"/>
    <col min="2573" max="2817" width="9.140625" style="181"/>
    <col min="2818" max="2818" width="13.7109375" style="181" customWidth="1"/>
    <col min="2819" max="2819" width="42.7109375" style="181" bestFit="1" customWidth="1"/>
    <col min="2820" max="2821" width="8.7109375" style="181" customWidth="1"/>
    <col min="2822" max="2826" width="10.7109375" style="181" customWidth="1"/>
    <col min="2827" max="2827" width="3.7109375" style="181" customWidth="1"/>
    <col min="2828" max="2828" width="9.5703125" style="181" bestFit="1" customWidth="1"/>
    <col min="2829" max="3073" width="9.140625" style="181"/>
    <col min="3074" max="3074" width="13.7109375" style="181" customWidth="1"/>
    <col min="3075" max="3075" width="42.7109375" style="181" bestFit="1" customWidth="1"/>
    <col min="3076" max="3077" width="8.7109375" style="181" customWidth="1"/>
    <col min="3078" max="3082" width="10.7109375" style="181" customWidth="1"/>
    <col min="3083" max="3083" width="3.7109375" style="181" customWidth="1"/>
    <col min="3084" max="3084" width="9.5703125" style="181" bestFit="1" customWidth="1"/>
    <col min="3085" max="3329" width="9.140625" style="181"/>
    <col min="3330" max="3330" width="13.7109375" style="181" customWidth="1"/>
    <col min="3331" max="3331" width="42.7109375" style="181" bestFit="1" customWidth="1"/>
    <col min="3332" max="3333" width="8.7109375" style="181" customWidth="1"/>
    <col min="3334" max="3338" width="10.7109375" style="181" customWidth="1"/>
    <col min="3339" max="3339" width="3.7109375" style="181" customWidth="1"/>
    <col min="3340" max="3340" width="9.5703125" style="181" bestFit="1" customWidth="1"/>
    <col min="3341" max="3585" width="9.140625" style="181"/>
    <col min="3586" max="3586" width="13.7109375" style="181" customWidth="1"/>
    <col min="3587" max="3587" width="42.7109375" style="181" bestFit="1" customWidth="1"/>
    <col min="3588" max="3589" width="8.7109375" style="181" customWidth="1"/>
    <col min="3590" max="3594" width="10.7109375" style="181" customWidth="1"/>
    <col min="3595" max="3595" width="3.7109375" style="181" customWidth="1"/>
    <col min="3596" max="3596" width="9.5703125" style="181" bestFit="1" customWidth="1"/>
    <col min="3597" max="3841" width="9.140625" style="181"/>
    <col min="3842" max="3842" width="13.7109375" style="181" customWidth="1"/>
    <col min="3843" max="3843" width="42.7109375" style="181" bestFit="1" customWidth="1"/>
    <col min="3844" max="3845" width="8.7109375" style="181" customWidth="1"/>
    <col min="3846" max="3850" width="10.7109375" style="181" customWidth="1"/>
    <col min="3851" max="3851" width="3.7109375" style="181" customWidth="1"/>
    <col min="3852" max="3852" width="9.5703125" style="181" bestFit="1" customWidth="1"/>
    <col min="3853" max="4097" width="9.140625" style="181"/>
    <col min="4098" max="4098" width="13.7109375" style="181" customWidth="1"/>
    <col min="4099" max="4099" width="42.7109375" style="181" bestFit="1" customWidth="1"/>
    <col min="4100" max="4101" width="8.7109375" style="181" customWidth="1"/>
    <col min="4102" max="4106" width="10.7109375" style="181" customWidth="1"/>
    <col min="4107" max="4107" width="3.7109375" style="181" customWidth="1"/>
    <col min="4108" max="4108" width="9.5703125" style="181" bestFit="1" customWidth="1"/>
    <col min="4109" max="4353" width="9.140625" style="181"/>
    <col min="4354" max="4354" width="13.7109375" style="181" customWidth="1"/>
    <col min="4355" max="4355" width="42.7109375" style="181" bestFit="1" customWidth="1"/>
    <col min="4356" max="4357" width="8.7109375" style="181" customWidth="1"/>
    <col min="4358" max="4362" width="10.7109375" style="181" customWidth="1"/>
    <col min="4363" max="4363" width="3.7109375" style="181" customWidth="1"/>
    <col min="4364" max="4364" width="9.5703125" style="181" bestFit="1" customWidth="1"/>
    <col min="4365" max="4609" width="9.140625" style="181"/>
    <col min="4610" max="4610" width="13.7109375" style="181" customWidth="1"/>
    <col min="4611" max="4611" width="42.7109375" style="181" bestFit="1" customWidth="1"/>
    <col min="4612" max="4613" width="8.7109375" style="181" customWidth="1"/>
    <col min="4614" max="4618" width="10.7109375" style="181" customWidth="1"/>
    <col min="4619" max="4619" width="3.7109375" style="181" customWidth="1"/>
    <col min="4620" max="4620" width="9.5703125" style="181" bestFit="1" customWidth="1"/>
    <col min="4621" max="4865" width="9.140625" style="181"/>
    <col min="4866" max="4866" width="13.7109375" style="181" customWidth="1"/>
    <col min="4867" max="4867" width="42.7109375" style="181" bestFit="1" customWidth="1"/>
    <col min="4868" max="4869" width="8.7109375" style="181" customWidth="1"/>
    <col min="4870" max="4874" width="10.7109375" style="181" customWidth="1"/>
    <col min="4875" max="4875" width="3.7109375" style="181" customWidth="1"/>
    <col min="4876" max="4876" width="9.5703125" style="181" bestFit="1" customWidth="1"/>
    <col min="4877" max="5121" width="9.140625" style="181"/>
    <col min="5122" max="5122" width="13.7109375" style="181" customWidth="1"/>
    <col min="5123" max="5123" width="42.7109375" style="181" bestFit="1" customWidth="1"/>
    <col min="5124" max="5125" width="8.7109375" style="181" customWidth="1"/>
    <col min="5126" max="5130" width="10.7109375" style="181" customWidth="1"/>
    <col min="5131" max="5131" width="3.7109375" style="181" customWidth="1"/>
    <col min="5132" max="5132" width="9.5703125" style="181" bestFit="1" customWidth="1"/>
    <col min="5133" max="5377" width="9.140625" style="181"/>
    <col min="5378" max="5378" width="13.7109375" style="181" customWidth="1"/>
    <col min="5379" max="5379" width="42.7109375" style="181" bestFit="1" customWidth="1"/>
    <col min="5380" max="5381" width="8.7109375" style="181" customWidth="1"/>
    <col min="5382" max="5386" width="10.7109375" style="181" customWidth="1"/>
    <col min="5387" max="5387" width="3.7109375" style="181" customWidth="1"/>
    <col min="5388" max="5388" width="9.5703125" style="181" bestFit="1" customWidth="1"/>
    <col min="5389" max="5633" width="9.140625" style="181"/>
    <col min="5634" max="5634" width="13.7109375" style="181" customWidth="1"/>
    <col min="5635" max="5635" width="42.7109375" style="181" bestFit="1" customWidth="1"/>
    <col min="5636" max="5637" width="8.7109375" style="181" customWidth="1"/>
    <col min="5638" max="5642" width="10.7109375" style="181" customWidth="1"/>
    <col min="5643" max="5643" width="3.7109375" style="181" customWidth="1"/>
    <col min="5644" max="5644" width="9.5703125" style="181" bestFit="1" customWidth="1"/>
    <col min="5645" max="5889" width="9.140625" style="181"/>
    <col min="5890" max="5890" width="13.7109375" style="181" customWidth="1"/>
    <col min="5891" max="5891" width="42.7109375" style="181" bestFit="1" customWidth="1"/>
    <col min="5892" max="5893" width="8.7109375" style="181" customWidth="1"/>
    <col min="5894" max="5898" width="10.7109375" style="181" customWidth="1"/>
    <col min="5899" max="5899" width="3.7109375" style="181" customWidth="1"/>
    <col min="5900" max="5900" width="9.5703125" style="181" bestFit="1" customWidth="1"/>
    <col min="5901" max="6145" width="9.140625" style="181"/>
    <col min="6146" max="6146" width="13.7109375" style="181" customWidth="1"/>
    <col min="6147" max="6147" width="42.7109375" style="181" bestFit="1" customWidth="1"/>
    <col min="6148" max="6149" width="8.7109375" style="181" customWidth="1"/>
    <col min="6150" max="6154" width="10.7109375" style="181" customWidth="1"/>
    <col min="6155" max="6155" width="3.7109375" style="181" customWidth="1"/>
    <col min="6156" max="6156" width="9.5703125" style="181" bestFit="1" customWidth="1"/>
    <col min="6157" max="6401" width="9.140625" style="181"/>
    <col min="6402" max="6402" width="13.7109375" style="181" customWidth="1"/>
    <col min="6403" max="6403" width="42.7109375" style="181" bestFit="1" customWidth="1"/>
    <col min="6404" max="6405" width="8.7109375" style="181" customWidth="1"/>
    <col min="6406" max="6410" width="10.7109375" style="181" customWidth="1"/>
    <col min="6411" max="6411" width="3.7109375" style="181" customWidth="1"/>
    <col min="6412" max="6412" width="9.5703125" style="181" bestFit="1" customWidth="1"/>
    <col min="6413" max="6657" width="9.140625" style="181"/>
    <col min="6658" max="6658" width="13.7109375" style="181" customWidth="1"/>
    <col min="6659" max="6659" width="42.7109375" style="181" bestFit="1" customWidth="1"/>
    <col min="6660" max="6661" width="8.7109375" style="181" customWidth="1"/>
    <col min="6662" max="6666" width="10.7109375" style="181" customWidth="1"/>
    <col min="6667" max="6667" width="3.7109375" style="181" customWidth="1"/>
    <col min="6668" max="6668" width="9.5703125" style="181" bestFit="1" customWidth="1"/>
    <col min="6669" max="6913" width="9.140625" style="181"/>
    <col min="6914" max="6914" width="13.7109375" style="181" customWidth="1"/>
    <col min="6915" max="6915" width="42.7109375" style="181" bestFit="1" customWidth="1"/>
    <col min="6916" max="6917" width="8.7109375" style="181" customWidth="1"/>
    <col min="6918" max="6922" width="10.7109375" style="181" customWidth="1"/>
    <col min="6923" max="6923" width="3.7109375" style="181" customWidth="1"/>
    <col min="6924" max="6924" width="9.5703125" style="181" bestFit="1" customWidth="1"/>
    <col min="6925" max="7169" width="9.140625" style="181"/>
    <col min="7170" max="7170" width="13.7109375" style="181" customWidth="1"/>
    <col min="7171" max="7171" width="42.7109375" style="181" bestFit="1" customWidth="1"/>
    <col min="7172" max="7173" width="8.7109375" style="181" customWidth="1"/>
    <col min="7174" max="7178" width="10.7109375" style="181" customWidth="1"/>
    <col min="7179" max="7179" width="3.7109375" style="181" customWidth="1"/>
    <col min="7180" max="7180" width="9.5703125" style="181" bestFit="1" customWidth="1"/>
    <col min="7181" max="7425" width="9.140625" style="181"/>
    <col min="7426" max="7426" width="13.7109375" style="181" customWidth="1"/>
    <col min="7427" max="7427" width="42.7109375" style="181" bestFit="1" customWidth="1"/>
    <col min="7428" max="7429" width="8.7109375" style="181" customWidth="1"/>
    <col min="7430" max="7434" width="10.7109375" style="181" customWidth="1"/>
    <col min="7435" max="7435" width="3.7109375" style="181" customWidth="1"/>
    <col min="7436" max="7436" width="9.5703125" style="181" bestFit="1" customWidth="1"/>
    <col min="7437" max="7681" width="9.140625" style="181"/>
    <col min="7682" max="7682" width="13.7109375" style="181" customWidth="1"/>
    <col min="7683" max="7683" width="42.7109375" style="181" bestFit="1" customWidth="1"/>
    <col min="7684" max="7685" width="8.7109375" style="181" customWidth="1"/>
    <col min="7686" max="7690" width="10.7109375" style="181" customWidth="1"/>
    <col min="7691" max="7691" width="3.7109375" style="181" customWidth="1"/>
    <col min="7692" max="7692" width="9.5703125" style="181" bestFit="1" customWidth="1"/>
    <col min="7693" max="7937" width="9.140625" style="181"/>
    <col min="7938" max="7938" width="13.7109375" style="181" customWidth="1"/>
    <col min="7939" max="7939" width="42.7109375" style="181" bestFit="1" customWidth="1"/>
    <col min="7940" max="7941" width="8.7109375" style="181" customWidth="1"/>
    <col min="7942" max="7946" width="10.7109375" style="181" customWidth="1"/>
    <col min="7947" max="7947" width="3.7109375" style="181" customWidth="1"/>
    <col min="7948" max="7948" width="9.5703125" style="181" bestFit="1" customWidth="1"/>
    <col min="7949" max="8193" width="9.140625" style="181"/>
    <col min="8194" max="8194" width="13.7109375" style="181" customWidth="1"/>
    <col min="8195" max="8195" width="42.7109375" style="181" bestFit="1" customWidth="1"/>
    <col min="8196" max="8197" width="8.7109375" style="181" customWidth="1"/>
    <col min="8198" max="8202" width="10.7109375" style="181" customWidth="1"/>
    <col min="8203" max="8203" width="3.7109375" style="181" customWidth="1"/>
    <col min="8204" max="8204" width="9.5703125" style="181" bestFit="1" customWidth="1"/>
    <col min="8205" max="8449" width="9.140625" style="181"/>
    <col min="8450" max="8450" width="13.7109375" style="181" customWidth="1"/>
    <col min="8451" max="8451" width="42.7109375" style="181" bestFit="1" customWidth="1"/>
    <col min="8452" max="8453" width="8.7109375" style="181" customWidth="1"/>
    <col min="8454" max="8458" width="10.7109375" style="181" customWidth="1"/>
    <col min="8459" max="8459" width="3.7109375" style="181" customWidth="1"/>
    <col min="8460" max="8460" width="9.5703125" style="181" bestFit="1" customWidth="1"/>
    <col min="8461" max="8705" width="9.140625" style="181"/>
    <col min="8706" max="8706" width="13.7109375" style="181" customWidth="1"/>
    <col min="8707" max="8707" width="42.7109375" style="181" bestFit="1" customWidth="1"/>
    <col min="8708" max="8709" width="8.7109375" style="181" customWidth="1"/>
    <col min="8710" max="8714" width="10.7109375" style="181" customWidth="1"/>
    <col min="8715" max="8715" width="3.7109375" style="181" customWidth="1"/>
    <col min="8716" max="8716" width="9.5703125" style="181" bestFit="1" customWidth="1"/>
    <col min="8717" max="8961" width="9.140625" style="181"/>
    <col min="8962" max="8962" width="13.7109375" style="181" customWidth="1"/>
    <col min="8963" max="8963" width="42.7109375" style="181" bestFit="1" customWidth="1"/>
    <col min="8964" max="8965" width="8.7109375" style="181" customWidth="1"/>
    <col min="8966" max="8970" width="10.7109375" style="181" customWidth="1"/>
    <col min="8971" max="8971" width="3.7109375" style="181" customWidth="1"/>
    <col min="8972" max="8972" width="9.5703125" style="181" bestFit="1" customWidth="1"/>
    <col min="8973" max="9217" width="9.140625" style="181"/>
    <col min="9218" max="9218" width="13.7109375" style="181" customWidth="1"/>
    <col min="9219" max="9219" width="42.7109375" style="181" bestFit="1" customWidth="1"/>
    <col min="9220" max="9221" width="8.7109375" style="181" customWidth="1"/>
    <col min="9222" max="9226" width="10.7109375" style="181" customWidth="1"/>
    <col min="9227" max="9227" width="3.7109375" style="181" customWidth="1"/>
    <col min="9228" max="9228" width="9.5703125" style="181" bestFit="1" customWidth="1"/>
    <col min="9229" max="9473" width="9.140625" style="181"/>
    <col min="9474" max="9474" width="13.7109375" style="181" customWidth="1"/>
    <col min="9475" max="9475" width="42.7109375" style="181" bestFit="1" customWidth="1"/>
    <col min="9476" max="9477" width="8.7109375" style="181" customWidth="1"/>
    <col min="9478" max="9482" width="10.7109375" style="181" customWidth="1"/>
    <col min="9483" max="9483" width="3.7109375" style="181" customWidth="1"/>
    <col min="9484" max="9484" width="9.5703125" style="181" bestFit="1" customWidth="1"/>
    <col min="9485" max="9729" width="9.140625" style="181"/>
    <col min="9730" max="9730" width="13.7109375" style="181" customWidth="1"/>
    <col min="9731" max="9731" width="42.7109375" style="181" bestFit="1" customWidth="1"/>
    <col min="9732" max="9733" width="8.7109375" style="181" customWidth="1"/>
    <col min="9734" max="9738" width="10.7109375" style="181" customWidth="1"/>
    <col min="9739" max="9739" width="3.7109375" style="181" customWidth="1"/>
    <col min="9740" max="9740" width="9.5703125" style="181" bestFit="1" customWidth="1"/>
    <col min="9741" max="9985" width="9.140625" style="181"/>
    <col min="9986" max="9986" width="13.7109375" style="181" customWidth="1"/>
    <col min="9987" max="9987" width="42.7109375" style="181" bestFit="1" customWidth="1"/>
    <col min="9988" max="9989" width="8.7109375" style="181" customWidth="1"/>
    <col min="9990" max="9994" width="10.7109375" style="181" customWidth="1"/>
    <col min="9995" max="9995" width="3.7109375" style="181" customWidth="1"/>
    <col min="9996" max="9996" width="9.5703125" style="181" bestFit="1" customWidth="1"/>
    <col min="9997" max="10241" width="9.140625" style="181"/>
    <col min="10242" max="10242" width="13.7109375" style="181" customWidth="1"/>
    <col min="10243" max="10243" width="42.7109375" style="181" bestFit="1" customWidth="1"/>
    <col min="10244" max="10245" width="8.7109375" style="181" customWidth="1"/>
    <col min="10246" max="10250" width="10.7109375" style="181" customWidth="1"/>
    <col min="10251" max="10251" width="3.7109375" style="181" customWidth="1"/>
    <col min="10252" max="10252" width="9.5703125" style="181" bestFit="1" customWidth="1"/>
    <col min="10253" max="10497" width="9.140625" style="181"/>
    <col min="10498" max="10498" width="13.7109375" style="181" customWidth="1"/>
    <col min="10499" max="10499" width="42.7109375" style="181" bestFit="1" customWidth="1"/>
    <col min="10500" max="10501" width="8.7109375" style="181" customWidth="1"/>
    <col min="10502" max="10506" width="10.7109375" style="181" customWidth="1"/>
    <col min="10507" max="10507" width="3.7109375" style="181" customWidth="1"/>
    <col min="10508" max="10508" width="9.5703125" style="181" bestFit="1" customWidth="1"/>
    <col min="10509" max="10753" width="9.140625" style="181"/>
    <col min="10754" max="10754" width="13.7109375" style="181" customWidth="1"/>
    <col min="10755" max="10755" width="42.7109375" style="181" bestFit="1" customWidth="1"/>
    <col min="10756" max="10757" width="8.7109375" style="181" customWidth="1"/>
    <col min="10758" max="10762" width="10.7109375" style="181" customWidth="1"/>
    <col min="10763" max="10763" width="3.7109375" style="181" customWidth="1"/>
    <col min="10764" max="10764" width="9.5703125" style="181" bestFit="1" customWidth="1"/>
    <col min="10765" max="11009" width="9.140625" style="181"/>
    <col min="11010" max="11010" width="13.7109375" style="181" customWidth="1"/>
    <col min="11011" max="11011" width="42.7109375" style="181" bestFit="1" customWidth="1"/>
    <col min="11012" max="11013" width="8.7109375" style="181" customWidth="1"/>
    <col min="11014" max="11018" width="10.7109375" style="181" customWidth="1"/>
    <col min="11019" max="11019" width="3.7109375" style="181" customWidth="1"/>
    <col min="11020" max="11020" width="9.5703125" style="181" bestFit="1" customWidth="1"/>
    <col min="11021" max="11265" width="9.140625" style="181"/>
    <col min="11266" max="11266" width="13.7109375" style="181" customWidth="1"/>
    <col min="11267" max="11267" width="42.7109375" style="181" bestFit="1" customWidth="1"/>
    <col min="11268" max="11269" width="8.7109375" style="181" customWidth="1"/>
    <col min="11270" max="11274" width="10.7109375" style="181" customWidth="1"/>
    <col min="11275" max="11275" width="3.7109375" style="181" customWidth="1"/>
    <col min="11276" max="11276" width="9.5703125" style="181" bestFit="1" customWidth="1"/>
    <col min="11277" max="11521" width="9.140625" style="181"/>
    <col min="11522" max="11522" width="13.7109375" style="181" customWidth="1"/>
    <col min="11523" max="11523" width="42.7109375" style="181" bestFit="1" customWidth="1"/>
    <col min="11524" max="11525" width="8.7109375" style="181" customWidth="1"/>
    <col min="11526" max="11530" width="10.7109375" style="181" customWidth="1"/>
    <col min="11531" max="11531" width="3.7109375" style="181" customWidth="1"/>
    <col min="11532" max="11532" width="9.5703125" style="181" bestFit="1" customWidth="1"/>
    <col min="11533" max="11777" width="9.140625" style="181"/>
    <col min="11778" max="11778" width="13.7109375" style="181" customWidth="1"/>
    <col min="11779" max="11779" width="42.7109375" style="181" bestFit="1" customWidth="1"/>
    <col min="11780" max="11781" width="8.7109375" style="181" customWidth="1"/>
    <col min="11782" max="11786" width="10.7109375" style="181" customWidth="1"/>
    <col min="11787" max="11787" width="3.7109375" style="181" customWidth="1"/>
    <col min="11788" max="11788" width="9.5703125" style="181" bestFit="1" customWidth="1"/>
    <col min="11789" max="12033" width="9.140625" style="181"/>
    <col min="12034" max="12034" width="13.7109375" style="181" customWidth="1"/>
    <col min="12035" max="12035" width="42.7109375" style="181" bestFit="1" customWidth="1"/>
    <col min="12036" max="12037" width="8.7109375" style="181" customWidth="1"/>
    <col min="12038" max="12042" width="10.7109375" style="181" customWidth="1"/>
    <col min="12043" max="12043" width="3.7109375" style="181" customWidth="1"/>
    <col min="12044" max="12044" width="9.5703125" style="181" bestFit="1" customWidth="1"/>
    <col min="12045" max="12289" width="9.140625" style="181"/>
    <col min="12290" max="12290" width="13.7109375" style="181" customWidth="1"/>
    <col min="12291" max="12291" width="42.7109375" style="181" bestFit="1" customWidth="1"/>
    <col min="12292" max="12293" width="8.7109375" style="181" customWidth="1"/>
    <col min="12294" max="12298" width="10.7109375" style="181" customWidth="1"/>
    <col min="12299" max="12299" width="3.7109375" style="181" customWidth="1"/>
    <col min="12300" max="12300" width="9.5703125" style="181" bestFit="1" customWidth="1"/>
    <col min="12301" max="12545" width="9.140625" style="181"/>
    <col min="12546" max="12546" width="13.7109375" style="181" customWidth="1"/>
    <col min="12547" max="12547" width="42.7109375" style="181" bestFit="1" customWidth="1"/>
    <col min="12548" max="12549" width="8.7109375" style="181" customWidth="1"/>
    <col min="12550" max="12554" width="10.7109375" style="181" customWidth="1"/>
    <col min="12555" max="12555" width="3.7109375" style="181" customWidth="1"/>
    <col min="12556" max="12556" width="9.5703125" style="181" bestFit="1" customWidth="1"/>
    <col min="12557" max="12801" width="9.140625" style="181"/>
    <col min="12802" max="12802" width="13.7109375" style="181" customWidth="1"/>
    <col min="12803" max="12803" width="42.7109375" style="181" bestFit="1" customWidth="1"/>
    <col min="12804" max="12805" width="8.7109375" style="181" customWidth="1"/>
    <col min="12806" max="12810" width="10.7109375" style="181" customWidth="1"/>
    <col min="12811" max="12811" width="3.7109375" style="181" customWidth="1"/>
    <col min="12812" max="12812" width="9.5703125" style="181" bestFit="1" customWidth="1"/>
    <col min="12813" max="13057" width="9.140625" style="181"/>
    <col min="13058" max="13058" width="13.7109375" style="181" customWidth="1"/>
    <col min="13059" max="13059" width="42.7109375" style="181" bestFit="1" customWidth="1"/>
    <col min="13060" max="13061" width="8.7109375" style="181" customWidth="1"/>
    <col min="13062" max="13066" width="10.7109375" style="181" customWidth="1"/>
    <col min="13067" max="13067" width="3.7109375" style="181" customWidth="1"/>
    <col min="13068" max="13068" width="9.5703125" style="181" bestFit="1" customWidth="1"/>
    <col min="13069" max="13313" width="9.140625" style="181"/>
    <col min="13314" max="13314" width="13.7109375" style="181" customWidth="1"/>
    <col min="13315" max="13315" width="42.7109375" style="181" bestFit="1" customWidth="1"/>
    <col min="13316" max="13317" width="8.7109375" style="181" customWidth="1"/>
    <col min="13318" max="13322" width="10.7109375" style="181" customWidth="1"/>
    <col min="13323" max="13323" width="3.7109375" style="181" customWidth="1"/>
    <col min="13324" max="13324" width="9.5703125" style="181" bestFit="1" customWidth="1"/>
    <col min="13325" max="13569" width="9.140625" style="181"/>
    <col min="13570" max="13570" width="13.7109375" style="181" customWidth="1"/>
    <col min="13571" max="13571" width="42.7109375" style="181" bestFit="1" customWidth="1"/>
    <col min="13572" max="13573" width="8.7109375" style="181" customWidth="1"/>
    <col min="13574" max="13578" width="10.7109375" style="181" customWidth="1"/>
    <col min="13579" max="13579" width="3.7109375" style="181" customWidth="1"/>
    <col min="13580" max="13580" width="9.5703125" style="181" bestFit="1" customWidth="1"/>
    <col min="13581" max="13825" width="9.140625" style="181"/>
    <col min="13826" max="13826" width="13.7109375" style="181" customWidth="1"/>
    <col min="13827" max="13827" width="42.7109375" style="181" bestFit="1" customWidth="1"/>
    <col min="13828" max="13829" width="8.7109375" style="181" customWidth="1"/>
    <col min="13830" max="13834" width="10.7109375" style="181" customWidth="1"/>
    <col min="13835" max="13835" width="3.7109375" style="181" customWidth="1"/>
    <col min="13836" max="13836" width="9.5703125" style="181" bestFit="1" customWidth="1"/>
    <col min="13837" max="14081" width="9.140625" style="181"/>
    <col min="14082" max="14082" width="13.7109375" style="181" customWidth="1"/>
    <col min="14083" max="14083" width="42.7109375" style="181" bestFit="1" customWidth="1"/>
    <col min="14084" max="14085" width="8.7109375" style="181" customWidth="1"/>
    <col min="14086" max="14090" width="10.7109375" style="181" customWidth="1"/>
    <col min="14091" max="14091" width="3.7109375" style="181" customWidth="1"/>
    <col min="14092" max="14092" width="9.5703125" style="181" bestFit="1" customWidth="1"/>
    <col min="14093" max="14337" width="9.140625" style="181"/>
    <col min="14338" max="14338" width="13.7109375" style="181" customWidth="1"/>
    <col min="14339" max="14339" width="42.7109375" style="181" bestFit="1" customWidth="1"/>
    <col min="14340" max="14341" width="8.7109375" style="181" customWidth="1"/>
    <col min="14342" max="14346" width="10.7109375" style="181" customWidth="1"/>
    <col min="14347" max="14347" width="3.7109375" style="181" customWidth="1"/>
    <col min="14348" max="14348" width="9.5703125" style="181" bestFit="1" customWidth="1"/>
    <col min="14349" max="14593" width="9.140625" style="181"/>
    <col min="14594" max="14594" width="13.7109375" style="181" customWidth="1"/>
    <col min="14595" max="14595" width="42.7109375" style="181" bestFit="1" customWidth="1"/>
    <col min="14596" max="14597" width="8.7109375" style="181" customWidth="1"/>
    <col min="14598" max="14602" width="10.7109375" style="181" customWidth="1"/>
    <col min="14603" max="14603" width="3.7109375" style="181" customWidth="1"/>
    <col min="14604" max="14604" width="9.5703125" style="181" bestFit="1" customWidth="1"/>
    <col min="14605" max="14849" width="9.140625" style="181"/>
    <col min="14850" max="14850" width="13.7109375" style="181" customWidth="1"/>
    <col min="14851" max="14851" width="42.7109375" style="181" bestFit="1" customWidth="1"/>
    <col min="14852" max="14853" width="8.7109375" style="181" customWidth="1"/>
    <col min="14854" max="14858" width="10.7109375" style="181" customWidth="1"/>
    <col min="14859" max="14859" width="3.7109375" style="181" customWidth="1"/>
    <col min="14860" max="14860" width="9.5703125" style="181" bestFit="1" customWidth="1"/>
    <col min="14861" max="15105" width="9.140625" style="181"/>
    <col min="15106" max="15106" width="13.7109375" style="181" customWidth="1"/>
    <col min="15107" max="15107" width="42.7109375" style="181" bestFit="1" customWidth="1"/>
    <col min="15108" max="15109" width="8.7109375" style="181" customWidth="1"/>
    <col min="15110" max="15114" width="10.7109375" style="181" customWidth="1"/>
    <col min="15115" max="15115" width="3.7109375" style="181" customWidth="1"/>
    <col min="15116" max="15116" width="9.5703125" style="181" bestFit="1" customWidth="1"/>
    <col min="15117" max="15361" width="9.140625" style="181"/>
    <col min="15362" max="15362" width="13.7109375" style="181" customWidth="1"/>
    <col min="15363" max="15363" width="42.7109375" style="181" bestFit="1" customWidth="1"/>
    <col min="15364" max="15365" width="8.7109375" style="181" customWidth="1"/>
    <col min="15366" max="15370" width="10.7109375" style="181" customWidth="1"/>
    <col min="15371" max="15371" width="3.7109375" style="181" customWidth="1"/>
    <col min="15372" max="15372" width="9.5703125" style="181" bestFit="1" customWidth="1"/>
    <col min="15373" max="15617" width="9.140625" style="181"/>
    <col min="15618" max="15618" width="13.7109375" style="181" customWidth="1"/>
    <col min="15619" max="15619" width="42.7109375" style="181" bestFit="1" customWidth="1"/>
    <col min="15620" max="15621" width="8.7109375" style="181" customWidth="1"/>
    <col min="15622" max="15626" width="10.7109375" style="181" customWidth="1"/>
    <col min="15627" max="15627" width="3.7109375" style="181" customWidth="1"/>
    <col min="15628" max="15628" width="9.5703125" style="181" bestFit="1" customWidth="1"/>
    <col min="15629" max="15873" width="9.140625" style="181"/>
    <col min="15874" max="15874" width="13.7109375" style="181" customWidth="1"/>
    <col min="15875" max="15875" width="42.7109375" style="181" bestFit="1" customWidth="1"/>
    <col min="15876" max="15877" width="8.7109375" style="181" customWidth="1"/>
    <col min="15878" max="15882" width="10.7109375" style="181" customWidth="1"/>
    <col min="15883" max="15883" width="3.7109375" style="181" customWidth="1"/>
    <col min="15884" max="15884" width="9.5703125" style="181" bestFit="1" customWidth="1"/>
    <col min="15885" max="16129" width="9.140625" style="181"/>
    <col min="16130" max="16130" width="13.7109375" style="181" customWidth="1"/>
    <col min="16131" max="16131" width="42.7109375" style="181" bestFit="1" customWidth="1"/>
    <col min="16132" max="16133" width="8.7109375" style="181" customWidth="1"/>
    <col min="16134" max="16138" width="10.7109375" style="181" customWidth="1"/>
    <col min="16139" max="16139" width="3.7109375" style="181" customWidth="1"/>
    <col min="16140" max="16140" width="9.5703125" style="181" bestFit="1" customWidth="1"/>
    <col min="16141" max="16384" width="9.140625" style="181"/>
  </cols>
  <sheetData>
    <row r="1" spans="2:12" ht="15.75" thickBot="1" x14ac:dyDescent="0.3">
      <c r="C1" s="3"/>
      <c r="D1" s="4"/>
    </row>
    <row r="2" spans="2:12" x14ac:dyDescent="0.25">
      <c r="B2" s="364" t="s">
        <v>325</v>
      </c>
      <c r="C2" s="366" t="s">
        <v>95</v>
      </c>
      <c r="D2" s="367"/>
      <c r="E2" s="367"/>
      <c r="F2" s="368"/>
    </row>
    <row r="3" spans="2:12" ht="15.75" customHeight="1" thickBot="1" x14ac:dyDescent="0.3">
      <c r="B3" s="365"/>
      <c r="C3" s="369"/>
      <c r="D3" s="370"/>
      <c r="E3" s="370"/>
      <c r="F3" s="371"/>
      <c r="L3" s="101"/>
    </row>
    <row r="4" spans="2:12" x14ac:dyDescent="0.25">
      <c r="C4" s="369"/>
      <c r="D4" s="370"/>
      <c r="E4" s="370"/>
      <c r="F4" s="371"/>
    </row>
    <row r="5" spans="2:12" x14ac:dyDescent="0.25">
      <c r="C5" s="369"/>
      <c r="D5" s="370"/>
      <c r="E5" s="370"/>
      <c r="F5" s="371"/>
    </row>
    <row r="6" spans="2:12" x14ac:dyDescent="0.25">
      <c r="C6" s="369"/>
      <c r="D6" s="370"/>
      <c r="E6" s="370"/>
      <c r="F6" s="371"/>
    </row>
    <row r="7" spans="2:12" x14ac:dyDescent="0.25">
      <c r="C7" s="369"/>
      <c r="D7" s="370"/>
      <c r="E7" s="370"/>
      <c r="F7" s="371"/>
    </row>
    <row r="8" spans="2:12" x14ac:dyDescent="0.25">
      <c r="C8" s="369"/>
      <c r="D8" s="370"/>
      <c r="E8" s="370"/>
      <c r="F8" s="371"/>
    </row>
    <row r="9" spans="2:12" x14ac:dyDescent="0.25">
      <c r="C9" s="369"/>
      <c r="D9" s="370"/>
      <c r="E9" s="370"/>
      <c r="F9" s="371"/>
    </row>
    <row r="10" spans="2:12" x14ac:dyDescent="0.25">
      <c r="C10" s="369"/>
      <c r="D10" s="370"/>
      <c r="E10" s="370"/>
      <c r="F10" s="371"/>
    </row>
    <row r="11" spans="2:12" x14ac:dyDescent="0.25">
      <c r="C11" s="369"/>
      <c r="D11" s="370"/>
      <c r="E11" s="370"/>
      <c r="F11" s="371"/>
    </row>
    <row r="12" spans="2:12" x14ac:dyDescent="0.25">
      <c r="C12" s="369"/>
      <c r="D12" s="370"/>
      <c r="E12" s="370"/>
      <c r="F12" s="371"/>
    </row>
    <row r="13" spans="2:12" x14ac:dyDescent="0.25">
      <c r="C13" s="372"/>
      <c r="D13" s="373"/>
      <c r="E13" s="373"/>
      <c r="F13" s="374"/>
    </row>
    <row r="14" spans="2:12" ht="15.75" thickBot="1" x14ac:dyDescent="0.3"/>
    <row r="15" spans="2:12" s="8" customFormat="1" ht="13.5" thickBot="1" x14ac:dyDescent="0.25">
      <c r="B15" s="7"/>
      <c r="C15" s="8" t="s">
        <v>0</v>
      </c>
      <c r="D15" s="9"/>
      <c r="E15" s="10"/>
      <c r="F15" s="10"/>
      <c r="G15" s="10"/>
      <c r="H15" s="11" t="s">
        <v>1</v>
      </c>
      <c r="I15" s="12">
        <v>1</v>
      </c>
      <c r="J15" s="10"/>
    </row>
    <row r="16" spans="2:12" ht="15.75" thickBot="1" x14ac:dyDescent="0.3">
      <c r="C16" s="8"/>
      <c r="H16" s="11"/>
      <c r="I16" s="12"/>
    </row>
    <row r="17" spans="1:15" ht="15.75" thickBot="1" x14ac:dyDescent="0.3">
      <c r="C17" s="8"/>
      <c r="H17" s="11"/>
      <c r="I17" s="12"/>
    </row>
    <row r="18" spans="1:15" ht="15.75" thickBot="1" x14ac:dyDescent="0.3"/>
    <row r="19" spans="1:15" s="18" customFormat="1" ht="12.75" x14ac:dyDescent="0.2">
      <c r="B19" s="13" t="s">
        <v>2</v>
      </c>
      <c r="C19" s="14" t="s">
        <v>3</v>
      </c>
      <c r="D19" s="14" t="s">
        <v>4</v>
      </c>
      <c r="E19" s="15" t="s">
        <v>5</v>
      </c>
      <c r="F19" s="16" t="s">
        <v>6</v>
      </c>
      <c r="G19" s="16" t="s">
        <v>6</v>
      </c>
      <c r="H19" s="17" t="s">
        <v>6</v>
      </c>
      <c r="I19" s="15" t="s">
        <v>7</v>
      </c>
      <c r="J19" s="15" t="s">
        <v>8</v>
      </c>
    </row>
    <row r="20" spans="1:15" s="18" customFormat="1" ht="33" thickBot="1" x14ac:dyDescent="0.25">
      <c r="B20" s="19" t="s">
        <v>9</v>
      </c>
      <c r="C20" s="20"/>
      <c r="D20" s="20"/>
      <c r="E20" s="21"/>
      <c r="F20" s="22" t="s">
        <v>10</v>
      </c>
      <c r="G20" s="22" t="s">
        <v>11</v>
      </c>
      <c r="H20" s="23" t="s">
        <v>12</v>
      </c>
      <c r="I20" s="21"/>
      <c r="J20" s="21"/>
    </row>
    <row r="21" spans="1:15" s="18" customFormat="1" ht="13.5" thickBot="1" x14ac:dyDescent="0.25">
      <c r="B21" s="24"/>
      <c r="C21" s="25" t="s">
        <v>13</v>
      </c>
      <c r="D21" s="26"/>
      <c r="E21" s="27"/>
      <c r="F21" s="28"/>
      <c r="G21" s="28"/>
      <c r="H21" s="27"/>
      <c r="I21" s="27"/>
      <c r="J21" s="29"/>
    </row>
    <row r="22" spans="1:15" s="119" customFormat="1" x14ac:dyDescent="0.25">
      <c r="B22" s="30"/>
      <c r="C22" s="114"/>
      <c r="D22" s="115"/>
      <c r="E22" s="116"/>
      <c r="F22" s="31"/>
      <c r="G22" s="31"/>
      <c r="H22" s="116"/>
      <c r="I22" s="32"/>
      <c r="J22" s="33"/>
    </row>
    <row r="23" spans="1:15" s="126" customFormat="1" x14ac:dyDescent="0.25">
      <c r="B23" s="34"/>
      <c r="C23" s="121"/>
      <c r="D23" s="35"/>
      <c r="E23" s="123"/>
      <c r="F23" s="36"/>
      <c r="G23" s="36"/>
      <c r="H23" s="123"/>
      <c r="I23" s="37"/>
      <c r="J23" s="38"/>
      <c r="L23" s="39"/>
      <c r="M23" s="40"/>
      <c r="N23" s="127"/>
      <c r="O23" s="127"/>
    </row>
    <row r="24" spans="1:15" x14ac:dyDescent="0.25">
      <c r="B24" s="34"/>
      <c r="C24" s="128"/>
      <c r="D24" s="41"/>
      <c r="E24" s="130"/>
      <c r="F24" s="42"/>
      <c r="G24" s="42"/>
      <c r="H24" s="130"/>
      <c r="I24" s="43"/>
      <c r="J24" s="44"/>
      <c r="L24" s="45"/>
    </row>
    <row r="25" spans="1:15" x14ac:dyDescent="0.25">
      <c r="B25" s="34"/>
      <c r="C25" s="46"/>
      <c r="D25" s="41"/>
      <c r="E25" s="47"/>
      <c r="F25" s="48"/>
      <c r="G25" s="48"/>
      <c r="H25" s="47"/>
      <c r="I25" s="43"/>
      <c r="J25" s="44"/>
      <c r="L25" s="45"/>
    </row>
    <row r="26" spans="1:15" ht="15.75" thickBot="1" x14ac:dyDescent="0.3">
      <c r="B26" s="49"/>
      <c r="C26" s="50"/>
      <c r="D26" s="51"/>
      <c r="E26" s="52"/>
      <c r="F26" s="53"/>
      <c r="G26" s="53"/>
      <c r="H26" s="52"/>
      <c r="I26" s="52"/>
      <c r="J26" s="54"/>
    </row>
    <row r="27" spans="1:15" ht="15.75" thickBot="1" x14ac:dyDescent="0.3">
      <c r="B27" s="55"/>
      <c r="C27" s="56" t="s">
        <v>14</v>
      </c>
      <c r="D27" s="57"/>
      <c r="E27" s="58"/>
      <c r="F27" s="59"/>
      <c r="G27" s="59"/>
      <c r="H27" s="58"/>
      <c r="I27" s="60" t="s">
        <v>15</v>
      </c>
      <c r="J27" s="12">
        <f>SUM(J22:J26)</f>
        <v>0</v>
      </c>
    </row>
    <row r="28" spans="1:15" ht="15.75" thickBot="1" x14ac:dyDescent="0.3">
      <c r="B28" s="55"/>
      <c r="C28" s="50"/>
      <c r="D28" s="61"/>
      <c r="E28" s="62"/>
      <c r="F28" s="63"/>
      <c r="G28" s="63"/>
      <c r="H28" s="62"/>
      <c r="I28" s="62"/>
      <c r="J28" s="64"/>
    </row>
    <row r="29" spans="1:15" ht="15.75" thickBot="1" x14ac:dyDescent="0.3">
      <c r="B29" s="65"/>
      <c r="C29" s="25" t="s">
        <v>16</v>
      </c>
      <c r="D29" s="61"/>
      <c r="E29" s="62"/>
      <c r="F29" s="63"/>
      <c r="G29" s="63"/>
      <c r="H29" s="62"/>
      <c r="I29" s="62"/>
      <c r="J29" s="64"/>
    </row>
    <row r="30" spans="1:15" s="180" customFormat="1" x14ac:dyDescent="0.25">
      <c r="A30" s="230"/>
      <c r="B30" s="66"/>
      <c r="C30" s="67"/>
      <c r="D30" s="68"/>
      <c r="E30" s="69"/>
      <c r="F30" s="70"/>
      <c r="G30" s="70"/>
      <c r="H30" s="69"/>
      <c r="I30" s="69"/>
      <c r="J30" s="71"/>
    </row>
    <row r="31" spans="1:15" s="180" customFormat="1" x14ac:dyDescent="0.25">
      <c r="A31" s="230"/>
      <c r="B31" s="73"/>
      <c r="C31" s="74"/>
      <c r="D31" s="75"/>
      <c r="E31" s="76"/>
      <c r="F31" s="77"/>
      <c r="G31" s="77"/>
      <c r="H31" s="76"/>
      <c r="I31" s="37"/>
      <c r="J31" s="38"/>
    </row>
    <row r="32" spans="1:15" s="180" customFormat="1" x14ac:dyDescent="0.25">
      <c r="A32" s="230"/>
      <c r="B32" s="73"/>
      <c r="C32" s="74"/>
      <c r="D32" s="75"/>
      <c r="E32" s="76"/>
      <c r="F32" s="77"/>
      <c r="G32" s="77"/>
      <c r="H32" s="76"/>
      <c r="I32" s="37"/>
      <c r="J32" s="38"/>
    </row>
    <row r="33" spans="1:12" s="180" customFormat="1" x14ac:dyDescent="0.25">
      <c r="A33" s="230"/>
      <c r="B33" s="73"/>
      <c r="C33" s="74"/>
      <c r="D33" s="75"/>
      <c r="E33" s="76"/>
      <c r="F33" s="77"/>
      <c r="G33" s="77"/>
      <c r="H33" s="76"/>
      <c r="I33" s="76"/>
      <c r="J33" s="38"/>
    </row>
    <row r="34" spans="1:12" s="180" customFormat="1" x14ac:dyDescent="0.25">
      <c r="A34" s="230"/>
      <c r="B34" s="73"/>
      <c r="C34" s="74"/>
      <c r="D34" s="75"/>
      <c r="E34" s="76"/>
      <c r="F34" s="77"/>
      <c r="G34" s="77"/>
      <c r="H34" s="76"/>
      <c r="I34" s="37"/>
      <c r="J34" s="38"/>
    </row>
    <row r="35" spans="1:12" s="180" customFormat="1" x14ac:dyDescent="0.25">
      <c r="A35" s="230"/>
      <c r="B35" s="73"/>
      <c r="C35" s="74"/>
      <c r="D35" s="75"/>
      <c r="E35" s="76"/>
      <c r="F35" s="77"/>
      <c r="G35" s="77"/>
      <c r="H35" s="76"/>
      <c r="I35" s="37"/>
      <c r="J35" s="38"/>
    </row>
    <row r="36" spans="1:12" x14ac:dyDescent="0.25">
      <c r="B36" s="34"/>
      <c r="C36" s="46"/>
      <c r="D36" s="78"/>
      <c r="E36" s="47"/>
      <c r="F36" s="48"/>
      <c r="G36" s="48"/>
      <c r="H36" s="47"/>
      <c r="I36" s="47"/>
      <c r="J36" s="44"/>
    </row>
    <row r="37" spans="1:12" ht="15.75" thickBot="1" x14ac:dyDescent="0.3">
      <c r="B37" s="49"/>
      <c r="C37" s="50"/>
      <c r="D37" s="79"/>
      <c r="E37" s="80"/>
      <c r="F37" s="81"/>
      <c r="G37" s="81"/>
      <c r="H37" s="80"/>
      <c r="I37" s="43"/>
      <c r="J37" s="82"/>
      <c r="L37" s="45"/>
    </row>
    <row r="38" spans="1:12" ht="15.75" thickBot="1" x14ac:dyDescent="0.3">
      <c r="B38" s="55"/>
      <c r="C38" s="56" t="s">
        <v>17</v>
      </c>
      <c r="D38" s="57"/>
      <c r="E38" s="58"/>
      <c r="F38" s="59"/>
      <c r="G38" s="59"/>
      <c r="H38" s="58"/>
      <c r="I38" s="60" t="s">
        <v>15</v>
      </c>
      <c r="J38" s="12">
        <f>SUM(J30:J37)</f>
        <v>0</v>
      </c>
    </row>
    <row r="39" spans="1:12" ht="15.75" thickBot="1" x14ac:dyDescent="0.3">
      <c r="B39" s="55"/>
      <c r="C39" s="50"/>
      <c r="D39" s="61"/>
      <c r="E39" s="62"/>
      <c r="F39" s="63"/>
      <c r="G39" s="63"/>
      <c r="H39" s="62"/>
      <c r="I39" s="62"/>
      <c r="J39" s="64"/>
    </row>
    <row r="40" spans="1:12" ht="15.75" thickBot="1" x14ac:dyDescent="0.3">
      <c r="B40" s="65"/>
      <c r="C40" s="25" t="s">
        <v>18</v>
      </c>
      <c r="D40" s="61"/>
      <c r="E40" s="62"/>
      <c r="F40" s="63"/>
      <c r="G40" s="63"/>
      <c r="H40" s="62"/>
      <c r="I40" s="62"/>
      <c r="J40" s="64"/>
    </row>
    <row r="41" spans="1:12" ht="178.5" x14ac:dyDescent="0.25">
      <c r="B41" s="224" t="str">
        <f>'ANAS 2015'!B3</f>
        <v>SIC.04.02.001.3.a</v>
      </c>
      <c r="C41" s="232" t="str">
        <f>'ANAS 2015'!C3</f>
        <v xml:space="preserve">SEGNALE TRIANGOLARE O OTTAGONALE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LATO/DIAMETRO CM 120
-PER IL PRIMO MESE O FRAZIONE </v>
      </c>
      <c r="D41" s="234" t="str">
        <f>'ANAS 2015'!D3</f>
        <v xml:space="preserve">cad </v>
      </c>
      <c r="E41" s="235">
        <v>2</v>
      </c>
      <c r="F41" s="236">
        <f>'ANAS 2015'!E3</f>
        <v>42.68</v>
      </c>
      <c r="G41" s="236">
        <v>9.0500000000000007</v>
      </c>
      <c r="H41" s="235">
        <f>F41-G41+G41/4</f>
        <v>35.892499999999998</v>
      </c>
      <c r="I41" s="237">
        <f t="shared" ref="I41:I50" si="0">E41/$I$15</f>
        <v>2</v>
      </c>
      <c r="J41" s="238">
        <f t="shared" ref="J41:J50" si="1">I41*H41</f>
        <v>71.784999999999997</v>
      </c>
      <c r="L41" s="45"/>
    </row>
    <row r="42" spans="1:12" ht="204" x14ac:dyDescent="0.25">
      <c r="B42" s="224" t="str">
        <f>'ANAS 2015'!B9</f>
        <v xml:space="preserve">SIC.04.02.010.2.a </v>
      </c>
      <c r="C42" s="232" t="str">
        <f>'ANAS 2015'!C9</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0,26 A 0,90 MQ DI SUPERFICIE 
-PER IL PRIMO MESE O FRAZIONE </v>
      </c>
      <c r="D42" s="239" t="str">
        <f>'ANAS 2015'!D10</f>
        <v>mq</v>
      </c>
      <c r="E42" s="240">
        <f>0.42*2</f>
        <v>0.84</v>
      </c>
      <c r="F42" s="241">
        <f>'ANAS 2015'!E9</f>
        <v>71.98</v>
      </c>
      <c r="G42" s="241">
        <f>'ANAS 2015'!E10</f>
        <v>15.26</v>
      </c>
      <c r="H42" s="240">
        <f>F42-G42+G42/4</f>
        <v>60.535000000000004</v>
      </c>
      <c r="I42" s="242">
        <f t="shared" si="0"/>
        <v>0.84</v>
      </c>
      <c r="J42" s="243">
        <f t="shared" si="1"/>
        <v>50.849400000000003</v>
      </c>
      <c r="L42" s="45"/>
    </row>
    <row r="43" spans="1:12" ht="153" x14ac:dyDescent="0.25">
      <c r="B43" s="225" t="str">
        <f>'ANAS 2015'!B20</f>
        <v xml:space="preserve">SIC.04.04.001 </v>
      </c>
      <c r="C43" s="232" t="str">
        <f>'ANAS 2015'!C20</f>
        <v xml:space="preserve">LAMPEGGIANTE DA CANTIERE A LED 
di colore giallo o rosso, con alimentazione a batterie, emissione luminosa a 360°, fornito e posto in opera.
Sono compresi:
  -l'uso per la durata della fase che prevede il lampeggiante al fine di assicurare un ordinata gestione del cantiere garantendo meglio la sicurezza dei lavoratori;
 - la manutenzione per tutto il periodo della fase di lavoro al fine di garantirne la funzionalità e l'efficienza;
 - l'allontanamento a fine fase di lavoro.
È inoltre compreso quanto altro occorre per l'utilizzo temporaneo del lampeggiante.
Misurate per ogni giorno di uso, per la durata della fase di lavoro, al fine di garantire la sicurezza dei lavoratori </v>
      </c>
      <c r="D43" s="244" t="str">
        <f>'ANAS 2015'!D20</f>
        <v xml:space="preserve">cad </v>
      </c>
      <c r="E43" s="245">
        <v>38</v>
      </c>
      <c r="F43" s="246" t="s">
        <v>20</v>
      </c>
      <c r="G43" s="246" t="s">
        <v>20</v>
      </c>
      <c r="H43" s="245">
        <f>'ANAS 2015'!E20</f>
        <v>0.85</v>
      </c>
      <c r="I43" s="242">
        <f t="shared" si="0"/>
        <v>38</v>
      </c>
      <c r="J43" s="243">
        <f t="shared" si="1"/>
        <v>32.299999999999997</v>
      </c>
      <c r="L43" s="45"/>
    </row>
    <row r="44" spans="1:12" ht="178.5" x14ac:dyDescent="0.25">
      <c r="B44" s="224" t="str">
        <f>'ANAS 2015'!B5</f>
        <v xml:space="preserve">SIC.04.02.005.3.a </v>
      </c>
      <c r="C44" s="232" t="str">
        <f>'ANAS 2015'!C5</f>
        <v xml:space="preserve">SEGNALE CIRCOLARE O ROMBOIDALE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DIAMETRO/LATO CM 90 
-PER IL PRIMO MESE O FRAZIONE </v>
      </c>
      <c r="D44" s="239" t="str">
        <f>'ANAS 2015'!D5</f>
        <v xml:space="preserve">cad </v>
      </c>
      <c r="E44" s="240">
        <v>23</v>
      </c>
      <c r="F44" s="241">
        <f>'ANAS 2015'!E5</f>
        <v>43.06</v>
      </c>
      <c r="G44" s="241">
        <f>'ANAS 2015'!E6</f>
        <v>9.1300000000000008</v>
      </c>
      <c r="H44" s="240">
        <f>F44-G44+G44/4</f>
        <v>36.212499999999999</v>
      </c>
      <c r="I44" s="242">
        <f t="shared" si="0"/>
        <v>23</v>
      </c>
      <c r="J44" s="243">
        <f t="shared" si="1"/>
        <v>832.88749999999993</v>
      </c>
      <c r="L44" s="45"/>
    </row>
    <row r="45" spans="1:12" ht="204" x14ac:dyDescent="0.25">
      <c r="B45" s="224" t="str">
        <f>'ANAS 2015'!B11</f>
        <v xml:space="preserve">SIC.04.02.010.3.a </v>
      </c>
      <c r="C45" s="232" t="str">
        <f>'ANAS 2015'!C11</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0,91 A 3,00 MQ DI SUPERFICIE 
-PER IL PRIMO MESE O FRAZIONE </v>
      </c>
      <c r="D45" s="239" t="str">
        <f>'ANAS 2015'!D11</f>
        <v>mq</v>
      </c>
      <c r="E45" s="240">
        <f>1.215*10</f>
        <v>12.15</v>
      </c>
      <c r="F45" s="241">
        <f>'ANAS 2015'!E11</f>
        <v>73.5</v>
      </c>
      <c r="G45" s="241">
        <f>'ANAS 2015'!E12</f>
        <v>15.59</v>
      </c>
      <c r="H45" s="240">
        <f>F45-G45+G45/4</f>
        <v>61.807499999999997</v>
      </c>
      <c r="I45" s="242">
        <f t="shared" si="0"/>
        <v>12.15</v>
      </c>
      <c r="J45" s="243">
        <f t="shared" si="1"/>
        <v>750.96112500000004</v>
      </c>
      <c r="L45" s="45"/>
    </row>
    <row r="46" spans="1:12" ht="204" x14ac:dyDescent="0.25">
      <c r="B46" s="224" t="str">
        <f>'ANAS 2015'!B9</f>
        <v xml:space="preserve">SIC.04.02.010.2.a </v>
      </c>
      <c r="C46" s="232" t="str">
        <f>'ANAS 2015'!C9</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0,26 A 0,90 MQ DI SUPERFICIE 
-PER IL PRIMO MESE O FRAZIONE </v>
      </c>
      <c r="D46" s="239" t="str">
        <f>'ANAS 2015'!D9</f>
        <v>mq</v>
      </c>
      <c r="E46" s="240">
        <f>0.315*10</f>
        <v>3.15</v>
      </c>
      <c r="F46" s="241">
        <f>'ANAS 2015'!E9</f>
        <v>71.98</v>
      </c>
      <c r="G46" s="241">
        <f>'ANAS 2015'!E10</f>
        <v>15.26</v>
      </c>
      <c r="H46" s="240">
        <f>F46-G46+G46/4</f>
        <v>60.535000000000004</v>
      </c>
      <c r="I46" s="242">
        <f t="shared" si="0"/>
        <v>3.15</v>
      </c>
      <c r="J46" s="243">
        <f t="shared" si="1"/>
        <v>190.68525</v>
      </c>
      <c r="L46" s="45"/>
    </row>
    <row r="47" spans="1:12" ht="165.75" x14ac:dyDescent="0.25">
      <c r="B47" s="224" t="str">
        <f>'ANAS 2015'!B18</f>
        <v xml:space="preserve">SIC.04.03.005 </v>
      </c>
      <c r="C47" s="232" t="str">
        <f>'ANAS 2015'!C18</f>
        <v xml:space="preserve">DELINEATORE 
flessibile in gomma bifacciale, con 6 inserti di rifrangenza di classe II (in osservanza del Regolamento di attuazione del Codice della strada, fig. II 392), utilizzati per delineare zone di lavoro di lunga durata, deviazioni, incanalamenti e separazioni dei sensi di marcia.
Sono compresi:
 - allestimento in opera e successiva rimozione di ogni delineatore con utilizzo di idoneo collante;
 - il riposizionamenti a seguito di spostamenti provocati da mezzi in marcia;
 - la sostituzione in caso di eventuali perdite e/o danneggiamenti;
 - la manutenzione per tutto il periodo di durata della fase di riferimento;
 - l'accatastamento e l'allontanamento a fine fase di lavoro.
Misurato cadauno per giorno, posto in opera per la durata della fase di lavoro, al fine di garantire la sicurezza dei lavoratori </v>
      </c>
      <c r="D47" s="239" t="str">
        <f>'ANAS 2015'!D18</f>
        <v xml:space="preserve">cad </v>
      </c>
      <c r="E47" s="240">
        <v>137</v>
      </c>
      <c r="F47" s="246" t="s">
        <v>20</v>
      </c>
      <c r="G47" s="246" t="s">
        <v>20</v>
      </c>
      <c r="H47" s="240">
        <f>'ANAS 2015'!E18</f>
        <v>0.4</v>
      </c>
      <c r="I47" s="242">
        <f t="shared" si="0"/>
        <v>137</v>
      </c>
      <c r="J47" s="243">
        <f t="shared" si="1"/>
        <v>54.800000000000004</v>
      </c>
      <c r="L47" s="45"/>
    </row>
    <row r="48" spans="1:12" ht="153" x14ac:dyDescent="0.25">
      <c r="B48" s="225" t="str">
        <f>'ANAS 2015'!B19</f>
        <v xml:space="preserve">SIC.04.03.015 </v>
      </c>
      <c r="C48" s="232" t="str">
        <f>'ANAS 2015'!C19</f>
        <v>SACCHETTI DI ZAVORRA 
per cartelli stradali, forniti e posti in opera.
Sono compresi:
 - l'uso per la durata della fase che prevede il sacchetto di zavorra al fine di assicurare un ordinata gestione del cantiere garantendo meglio la sicurezza dei lavoratori;
 - la manutenzione per tutto il periodo della fase di lavoro al fine di garantirne la funzionalità e l'efficienza;
 - l'accatastamento e l'allontanamento a fine fase di lavoro.
Dimensioni standard: cm 60 x 40, capienza Kg. 25,00.
È inoltre compreso quanto altro occorre per l'utilizzo temporaneo dei sacchetti.
Misurati per ogni giorno di uso, per la durata della fase di lavoro al fine di garantire la sicurezza dei lavoratori.</v>
      </c>
      <c r="D48" s="239" t="str">
        <f>'ANAS 2015'!D19</f>
        <v xml:space="preserve">cad </v>
      </c>
      <c r="E48" s="240">
        <v>51</v>
      </c>
      <c r="F48" s="246" t="s">
        <v>20</v>
      </c>
      <c r="G48" s="246" t="s">
        <v>20</v>
      </c>
      <c r="H48" s="240">
        <f>'ANAS 2015'!E19</f>
        <v>0.25</v>
      </c>
      <c r="I48" s="242">
        <f t="shared" si="0"/>
        <v>51</v>
      </c>
      <c r="J48" s="243">
        <f t="shared" si="1"/>
        <v>12.75</v>
      </c>
      <c r="L48" s="45"/>
    </row>
    <row r="49" spans="2:12" ht="25.5" x14ac:dyDescent="0.25">
      <c r="B49" s="224" t="str">
        <f>'ANALISI DI MERCATO'!B5</f>
        <v>BSIC-AM003</v>
      </c>
      <c r="C49" s="232" t="str">
        <f>'ANALISI DI MERCATO'!C5</f>
        <v>Pannello 90x90 fondo nero - 8 fari a led diam. 200 certificato, compreso di Cavalletto verticale e batterie (durata 8 ore). Compenso giornaliero.</v>
      </c>
      <c r="D49" s="239" t="str">
        <f>'ANALISI DI MERCATO'!D5</f>
        <v>giorno</v>
      </c>
      <c r="E49" s="240">
        <v>3</v>
      </c>
      <c r="F49" s="246" t="s">
        <v>20</v>
      </c>
      <c r="G49" s="246" t="s">
        <v>20</v>
      </c>
      <c r="H49" s="240">
        <f>'ANALISI DI MERCATO'!H5</f>
        <v>37.774421333333336</v>
      </c>
      <c r="I49" s="242">
        <f t="shared" si="0"/>
        <v>3</v>
      </c>
      <c r="J49" s="243">
        <f t="shared" si="1"/>
        <v>113.32326400000001</v>
      </c>
      <c r="L49" s="45"/>
    </row>
    <row r="50" spans="2:12" ht="76.5" x14ac:dyDescent="0.25">
      <c r="B50" s="247" t="str">
        <f>' CPT 2012 agg.2014'!B3</f>
        <v>S.1.01.1.9.c</v>
      </c>
      <c r="C50" s="233" t="str">
        <f>' CPT 2012 agg.2014'!C3</f>
        <v>Delimitazione provvisoria di zone di lavoro realizzata mediante transenne modulari costituite da struttura principale in tubolare di ferro, diametro 33 mm, e barre verticali in tondino, diametro 8 mm, entrambe zincate a caldo, dotate di ganci e attacchi per il collegamento continuo degli elementi senza vincoli di orientamento. Nolo per ogni mese o frazione.
Modulo di altezza pari a 1110 mm e lunghezza pari a 2000 mm con pannello a strisce alternate oblique bianche e rosse, rifrangenti in classe i.</v>
      </c>
      <c r="D50" s="239" t="str">
        <f>' CPT 2012 agg.2014'!D3</f>
        <v xml:space="preserve">cad </v>
      </c>
      <c r="E50" s="240">
        <v>3</v>
      </c>
      <c r="F50" s="241">
        <f>' CPT 2012 agg.2014'!E3</f>
        <v>2.16</v>
      </c>
      <c r="G50" s="241" t="s">
        <v>20</v>
      </c>
      <c r="H50" s="240">
        <f>F50/4</f>
        <v>0.54</v>
      </c>
      <c r="I50" s="242">
        <f t="shared" si="0"/>
        <v>3</v>
      </c>
      <c r="J50" s="243">
        <f t="shared" si="1"/>
        <v>1.62</v>
      </c>
      <c r="L50" s="45"/>
    </row>
    <row r="51" spans="2:12" s="231" customFormat="1" ht="90" thickBot="1" x14ac:dyDescent="0.3">
      <c r="B51" s="247" t="str">
        <f>' CPT 2012 agg.2014'!B4</f>
        <v>S.1.01.1.9.e</v>
      </c>
      <c r="C51" s="233" t="str">
        <f>' CPT 2012 agg.2014'!C4</f>
        <v>Delimitazione provvisoria di zone di lavoro realizzata mediante transenne modulari costituite da struttura principale in tubolare di ferro, diametro 33 mm, e barre verticali in tondino, diametro 8 mm, entrambe zincate a caldo, dotate di ganci e attacchi per il collegamento continuo degli elementi senza vincoli di orientamento. Montaggio e smontaggio, per ogni modulo.
Modulo di altezza pari a 1110 mm e lunghezza pari a 2000 mm con pannello a strisce alternate oblique bianche e rosse, rifrangenti in classe i.</v>
      </c>
      <c r="D51" s="239" t="str">
        <f>' CPT 2012 agg.2014'!D4</f>
        <v xml:space="preserve">cad </v>
      </c>
      <c r="E51" s="240">
        <v>3</v>
      </c>
      <c r="F51" s="241" t="s">
        <v>20</v>
      </c>
      <c r="G51" s="241" t="s">
        <v>20</v>
      </c>
      <c r="H51" s="240">
        <f>' CPT 2012 agg.2014'!E4</f>
        <v>2.38</v>
      </c>
      <c r="I51" s="242">
        <f t="shared" ref="I51" si="2">E51/$I$15</f>
        <v>3</v>
      </c>
      <c r="J51" s="243">
        <f t="shared" ref="J51" si="3">I51*H51</f>
        <v>7.14</v>
      </c>
      <c r="L51" s="45"/>
    </row>
    <row r="52" spans="2:12" ht="15.75" thickBot="1" x14ac:dyDescent="0.3">
      <c r="B52" s="55"/>
      <c r="C52" s="56" t="s">
        <v>22</v>
      </c>
      <c r="D52" s="57"/>
      <c r="E52" s="58"/>
      <c r="F52" s="59"/>
      <c r="G52" s="59"/>
      <c r="H52" s="58"/>
      <c r="I52" s="60" t="s">
        <v>15</v>
      </c>
      <c r="J52" s="12">
        <f>SUM(J41:J51)</f>
        <v>2119.1015389999998</v>
      </c>
    </row>
    <row r="53" spans="2:12" ht="15.75" thickBot="1" x14ac:dyDescent="0.3">
      <c r="C53" s="87"/>
      <c r="D53" s="88"/>
      <c r="E53" s="89"/>
      <c r="F53" s="89"/>
      <c r="G53" s="89"/>
      <c r="H53" s="89"/>
      <c r="I53" s="90"/>
      <c r="J53" s="90"/>
    </row>
    <row r="54" spans="2:12" ht="15.75" thickBot="1" x14ac:dyDescent="0.3">
      <c r="C54" s="91"/>
      <c r="D54" s="91"/>
      <c r="E54" s="91"/>
      <c r="F54" s="91"/>
      <c r="G54" s="91"/>
      <c r="H54" s="91" t="s">
        <v>23</v>
      </c>
      <c r="I54" s="92" t="s">
        <v>24</v>
      </c>
      <c r="J54" s="12">
        <f>J52+J38+J27</f>
        <v>2119.1015389999998</v>
      </c>
      <c r="L54" s="45"/>
    </row>
    <row r="56" spans="2:12" x14ac:dyDescent="0.25">
      <c r="B56" s="155" t="s">
        <v>25</v>
      </c>
      <c r="C56" s="156"/>
      <c r="D56" s="157"/>
      <c r="E56" s="1"/>
      <c r="F56" s="1"/>
      <c r="G56" s="1"/>
      <c r="H56" s="1"/>
      <c r="I56" s="1"/>
      <c r="J56" s="1"/>
    </row>
    <row r="57" spans="2:12" ht="15" customHeight="1" x14ac:dyDescent="0.25">
      <c r="B57" s="158" t="s">
        <v>26</v>
      </c>
      <c r="C57" s="375" t="s">
        <v>268</v>
      </c>
      <c r="D57" s="375"/>
      <c r="E57" s="375"/>
      <c r="F57" s="375"/>
      <c r="G57" s="375"/>
      <c r="H57" s="375"/>
      <c r="I57" s="375"/>
      <c r="J57" s="375"/>
    </row>
    <row r="58" spans="2:12" x14ac:dyDescent="0.25">
      <c r="B58" s="158" t="s">
        <v>27</v>
      </c>
      <c r="C58" s="375" t="s">
        <v>269</v>
      </c>
      <c r="D58" s="375"/>
      <c r="E58" s="375"/>
      <c r="F58" s="375"/>
      <c r="G58" s="375"/>
      <c r="H58" s="375"/>
      <c r="I58" s="375"/>
      <c r="J58" s="375"/>
    </row>
    <row r="59" spans="2:12" ht="30" customHeight="1" x14ac:dyDescent="0.25">
      <c r="B59" s="158" t="s">
        <v>28</v>
      </c>
      <c r="C59" s="375" t="s">
        <v>160</v>
      </c>
      <c r="D59" s="375"/>
      <c r="E59" s="375"/>
      <c r="F59" s="375"/>
      <c r="G59" s="375"/>
      <c r="H59" s="375"/>
      <c r="I59" s="375"/>
      <c r="J59" s="375"/>
    </row>
    <row r="60" spans="2:12" x14ac:dyDescent="0.25">
      <c r="C60" s="93"/>
    </row>
  </sheetData>
  <mergeCells count="5">
    <mergeCell ref="B2:B3"/>
    <mergeCell ref="C57:J57"/>
    <mergeCell ref="C58:J58"/>
    <mergeCell ref="C59:J59"/>
    <mergeCell ref="C2:F13"/>
  </mergeCells>
  <pageMargins left="0.7" right="0.7" top="0.75" bottom="0.75" header="0.3" footer="0.3"/>
  <pageSetup paperSize="9" scale="52" orientation="portrait" r:id="rId1"/>
  <colBreaks count="1" manualBreakCount="1">
    <brk id="11" max="1048575" man="1"/>
  </colBreaks>
  <legacyDrawing r:id="rId2"/>
</worksheet>
</file>

<file path=xl/worksheets/sheet5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79998168889431442"/>
  </sheetPr>
  <dimension ref="A1:N53"/>
  <sheetViews>
    <sheetView view="pageBreakPreview" zoomScale="85" zoomScaleNormal="85" zoomScaleSheetLayoutView="85" workbookViewId="0">
      <selection activeCell="C14" sqref="C14"/>
    </sheetView>
  </sheetViews>
  <sheetFormatPr defaultRowHeight="15" x14ac:dyDescent="0.25"/>
  <cols>
    <col min="1" max="1" width="3.7109375" style="231" customWidth="1"/>
    <col min="2" max="2" width="15.7109375" style="181" customWidth="1"/>
    <col min="3" max="3" width="80.7109375" style="181" customWidth="1"/>
    <col min="4" max="4" width="8.7109375" style="6" customWidth="1"/>
    <col min="5" max="5" width="9.85546875" style="112" customWidth="1"/>
    <col min="6" max="9" width="10.7109375" style="112" customWidth="1"/>
    <col min="10" max="10" width="3.7109375" style="181" customWidth="1"/>
    <col min="11" max="257" width="9.140625" style="181"/>
    <col min="258" max="258" width="13.7109375" style="181" customWidth="1"/>
    <col min="259" max="259" width="42.7109375" style="181" bestFit="1" customWidth="1"/>
    <col min="260" max="260" width="8.7109375" style="181" customWidth="1"/>
    <col min="261" max="261" width="9.85546875" style="181" customWidth="1"/>
    <col min="262" max="265" width="10.7109375" style="181" customWidth="1"/>
    <col min="266" max="266" width="3.7109375" style="181" customWidth="1"/>
    <col min="267" max="513" width="9.140625" style="181"/>
    <col min="514" max="514" width="13.7109375" style="181" customWidth="1"/>
    <col min="515" max="515" width="42.7109375" style="181" bestFit="1" customWidth="1"/>
    <col min="516" max="516" width="8.7109375" style="181" customWidth="1"/>
    <col min="517" max="517" width="9.85546875" style="181" customWidth="1"/>
    <col min="518" max="521" width="10.7109375" style="181" customWidth="1"/>
    <col min="522" max="522" width="3.7109375" style="181" customWidth="1"/>
    <col min="523" max="769" width="9.140625" style="181"/>
    <col min="770" max="770" width="13.7109375" style="181" customWidth="1"/>
    <col min="771" max="771" width="42.7109375" style="181" bestFit="1" customWidth="1"/>
    <col min="772" max="772" width="8.7109375" style="181" customWidth="1"/>
    <col min="773" max="773" width="9.85546875" style="181" customWidth="1"/>
    <col min="774" max="777" width="10.7109375" style="181" customWidth="1"/>
    <col min="778" max="778" width="3.7109375" style="181" customWidth="1"/>
    <col min="779" max="1025" width="9.140625" style="181"/>
    <col min="1026" max="1026" width="13.7109375" style="181" customWidth="1"/>
    <col min="1027" max="1027" width="42.7109375" style="181" bestFit="1" customWidth="1"/>
    <col min="1028" max="1028" width="8.7109375" style="181" customWidth="1"/>
    <col min="1029" max="1029" width="9.85546875" style="181" customWidth="1"/>
    <col min="1030" max="1033" width="10.7109375" style="181" customWidth="1"/>
    <col min="1034" max="1034" width="3.7109375" style="181" customWidth="1"/>
    <col min="1035" max="1281" width="9.140625" style="181"/>
    <col min="1282" max="1282" width="13.7109375" style="181" customWidth="1"/>
    <col min="1283" max="1283" width="42.7109375" style="181" bestFit="1" customWidth="1"/>
    <col min="1284" max="1284" width="8.7109375" style="181" customWidth="1"/>
    <col min="1285" max="1285" width="9.85546875" style="181" customWidth="1"/>
    <col min="1286" max="1289" width="10.7109375" style="181" customWidth="1"/>
    <col min="1290" max="1290" width="3.7109375" style="181" customWidth="1"/>
    <col min="1291" max="1537" width="9.140625" style="181"/>
    <col min="1538" max="1538" width="13.7109375" style="181" customWidth="1"/>
    <col min="1539" max="1539" width="42.7109375" style="181" bestFit="1" customWidth="1"/>
    <col min="1540" max="1540" width="8.7109375" style="181" customWidth="1"/>
    <col min="1541" max="1541" width="9.85546875" style="181" customWidth="1"/>
    <col min="1542" max="1545" width="10.7109375" style="181" customWidth="1"/>
    <col min="1546" max="1546" width="3.7109375" style="181" customWidth="1"/>
    <col min="1547" max="1793" width="9.140625" style="181"/>
    <col min="1794" max="1794" width="13.7109375" style="181" customWidth="1"/>
    <col min="1795" max="1795" width="42.7109375" style="181" bestFit="1" customWidth="1"/>
    <col min="1796" max="1796" width="8.7109375" style="181" customWidth="1"/>
    <col min="1797" max="1797" width="9.85546875" style="181" customWidth="1"/>
    <col min="1798" max="1801" width="10.7109375" style="181" customWidth="1"/>
    <col min="1802" max="1802" width="3.7109375" style="181" customWidth="1"/>
    <col min="1803" max="2049" width="9.140625" style="181"/>
    <col min="2050" max="2050" width="13.7109375" style="181" customWidth="1"/>
    <col min="2051" max="2051" width="42.7109375" style="181" bestFit="1" customWidth="1"/>
    <col min="2052" max="2052" width="8.7109375" style="181" customWidth="1"/>
    <col min="2053" max="2053" width="9.85546875" style="181" customWidth="1"/>
    <col min="2054" max="2057" width="10.7109375" style="181" customWidth="1"/>
    <col min="2058" max="2058" width="3.7109375" style="181" customWidth="1"/>
    <col min="2059" max="2305" width="9.140625" style="181"/>
    <col min="2306" max="2306" width="13.7109375" style="181" customWidth="1"/>
    <col min="2307" max="2307" width="42.7109375" style="181" bestFit="1" customWidth="1"/>
    <col min="2308" max="2308" width="8.7109375" style="181" customWidth="1"/>
    <col min="2309" max="2309" width="9.85546875" style="181" customWidth="1"/>
    <col min="2310" max="2313" width="10.7109375" style="181" customWidth="1"/>
    <col min="2314" max="2314" width="3.7109375" style="181" customWidth="1"/>
    <col min="2315" max="2561" width="9.140625" style="181"/>
    <col min="2562" max="2562" width="13.7109375" style="181" customWidth="1"/>
    <col min="2563" max="2563" width="42.7109375" style="181" bestFit="1" customWidth="1"/>
    <col min="2564" max="2564" width="8.7109375" style="181" customWidth="1"/>
    <col min="2565" max="2565" width="9.85546875" style="181" customWidth="1"/>
    <col min="2566" max="2569" width="10.7109375" style="181" customWidth="1"/>
    <col min="2570" max="2570" width="3.7109375" style="181" customWidth="1"/>
    <col min="2571" max="2817" width="9.140625" style="181"/>
    <col min="2818" max="2818" width="13.7109375" style="181" customWidth="1"/>
    <col min="2819" max="2819" width="42.7109375" style="181" bestFit="1" customWidth="1"/>
    <col min="2820" max="2820" width="8.7109375" style="181" customWidth="1"/>
    <col min="2821" max="2821" width="9.85546875" style="181" customWidth="1"/>
    <col min="2822" max="2825" width="10.7109375" style="181" customWidth="1"/>
    <col min="2826" max="2826" width="3.7109375" style="181" customWidth="1"/>
    <col min="2827" max="3073" width="9.140625" style="181"/>
    <col min="3074" max="3074" width="13.7109375" style="181" customWidth="1"/>
    <col min="3075" max="3075" width="42.7109375" style="181" bestFit="1" customWidth="1"/>
    <col min="3076" max="3076" width="8.7109375" style="181" customWidth="1"/>
    <col min="3077" max="3077" width="9.85546875" style="181" customWidth="1"/>
    <col min="3078" max="3081" width="10.7109375" style="181" customWidth="1"/>
    <col min="3082" max="3082" width="3.7109375" style="181" customWidth="1"/>
    <col min="3083" max="3329" width="9.140625" style="181"/>
    <col min="3330" max="3330" width="13.7109375" style="181" customWidth="1"/>
    <col min="3331" max="3331" width="42.7109375" style="181" bestFit="1" customWidth="1"/>
    <col min="3332" max="3332" width="8.7109375" style="181" customWidth="1"/>
    <col min="3333" max="3333" width="9.85546875" style="181" customWidth="1"/>
    <col min="3334" max="3337" width="10.7109375" style="181" customWidth="1"/>
    <col min="3338" max="3338" width="3.7109375" style="181" customWidth="1"/>
    <col min="3339" max="3585" width="9.140625" style="181"/>
    <col min="3586" max="3586" width="13.7109375" style="181" customWidth="1"/>
    <col min="3587" max="3587" width="42.7109375" style="181" bestFit="1" customWidth="1"/>
    <col min="3588" max="3588" width="8.7109375" style="181" customWidth="1"/>
    <col min="3589" max="3589" width="9.85546875" style="181" customWidth="1"/>
    <col min="3590" max="3593" width="10.7109375" style="181" customWidth="1"/>
    <col min="3594" max="3594" width="3.7109375" style="181" customWidth="1"/>
    <col min="3595" max="3841" width="9.140625" style="181"/>
    <col min="3842" max="3842" width="13.7109375" style="181" customWidth="1"/>
    <col min="3843" max="3843" width="42.7109375" style="181" bestFit="1" customWidth="1"/>
    <col min="3844" max="3844" width="8.7109375" style="181" customWidth="1"/>
    <col min="3845" max="3845" width="9.85546875" style="181" customWidth="1"/>
    <col min="3846" max="3849" width="10.7109375" style="181" customWidth="1"/>
    <col min="3850" max="3850" width="3.7109375" style="181" customWidth="1"/>
    <col min="3851" max="4097" width="9.140625" style="181"/>
    <col min="4098" max="4098" width="13.7109375" style="181" customWidth="1"/>
    <col min="4099" max="4099" width="42.7109375" style="181" bestFit="1" customWidth="1"/>
    <col min="4100" max="4100" width="8.7109375" style="181" customWidth="1"/>
    <col min="4101" max="4101" width="9.85546875" style="181" customWidth="1"/>
    <col min="4102" max="4105" width="10.7109375" style="181" customWidth="1"/>
    <col min="4106" max="4106" width="3.7109375" style="181" customWidth="1"/>
    <col min="4107" max="4353" width="9.140625" style="181"/>
    <col min="4354" max="4354" width="13.7109375" style="181" customWidth="1"/>
    <col min="4355" max="4355" width="42.7109375" style="181" bestFit="1" customWidth="1"/>
    <col min="4356" max="4356" width="8.7109375" style="181" customWidth="1"/>
    <col min="4357" max="4357" width="9.85546875" style="181" customWidth="1"/>
    <col min="4358" max="4361" width="10.7109375" style="181" customWidth="1"/>
    <col min="4362" max="4362" width="3.7109375" style="181" customWidth="1"/>
    <col min="4363" max="4609" width="9.140625" style="181"/>
    <col min="4610" max="4610" width="13.7109375" style="181" customWidth="1"/>
    <col min="4611" max="4611" width="42.7109375" style="181" bestFit="1" customWidth="1"/>
    <col min="4612" max="4612" width="8.7109375" style="181" customWidth="1"/>
    <col min="4613" max="4613" width="9.85546875" style="181" customWidth="1"/>
    <col min="4614" max="4617" width="10.7109375" style="181" customWidth="1"/>
    <col min="4618" max="4618" width="3.7109375" style="181" customWidth="1"/>
    <col min="4619" max="4865" width="9.140625" style="181"/>
    <col min="4866" max="4866" width="13.7109375" style="181" customWidth="1"/>
    <col min="4867" max="4867" width="42.7109375" style="181" bestFit="1" customWidth="1"/>
    <col min="4868" max="4868" width="8.7109375" style="181" customWidth="1"/>
    <col min="4869" max="4869" width="9.85546875" style="181" customWidth="1"/>
    <col min="4870" max="4873" width="10.7109375" style="181" customWidth="1"/>
    <col min="4874" max="4874" width="3.7109375" style="181" customWidth="1"/>
    <col min="4875" max="5121" width="9.140625" style="181"/>
    <col min="5122" max="5122" width="13.7109375" style="181" customWidth="1"/>
    <col min="5123" max="5123" width="42.7109375" style="181" bestFit="1" customWidth="1"/>
    <col min="5124" max="5124" width="8.7109375" style="181" customWidth="1"/>
    <col min="5125" max="5125" width="9.85546875" style="181" customWidth="1"/>
    <col min="5126" max="5129" width="10.7109375" style="181" customWidth="1"/>
    <col min="5130" max="5130" width="3.7109375" style="181" customWidth="1"/>
    <col min="5131" max="5377" width="9.140625" style="181"/>
    <col min="5378" max="5378" width="13.7109375" style="181" customWidth="1"/>
    <col min="5379" max="5379" width="42.7109375" style="181" bestFit="1" customWidth="1"/>
    <col min="5380" max="5380" width="8.7109375" style="181" customWidth="1"/>
    <col min="5381" max="5381" width="9.85546875" style="181" customWidth="1"/>
    <col min="5382" max="5385" width="10.7109375" style="181" customWidth="1"/>
    <col min="5386" max="5386" width="3.7109375" style="181" customWidth="1"/>
    <col min="5387" max="5633" width="9.140625" style="181"/>
    <col min="5634" max="5634" width="13.7109375" style="181" customWidth="1"/>
    <col min="5635" max="5635" width="42.7109375" style="181" bestFit="1" customWidth="1"/>
    <col min="5636" max="5636" width="8.7109375" style="181" customWidth="1"/>
    <col min="5637" max="5637" width="9.85546875" style="181" customWidth="1"/>
    <col min="5638" max="5641" width="10.7109375" style="181" customWidth="1"/>
    <col min="5642" max="5642" width="3.7109375" style="181" customWidth="1"/>
    <col min="5643" max="5889" width="9.140625" style="181"/>
    <col min="5890" max="5890" width="13.7109375" style="181" customWidth="1"/>
    <col min="5891" max="5891" width="42.7109375" style="181" bestFit="1" customWidth="1"/>
    <col min="5892" max="5892" width="8.7109375" style="181" customWidth="1"/>
    <col min="5893" max="5893" width="9.85546875" style="181" customWidth="1"/>
    <col min="5894" max="5897" width="10.7109375" style="181" customWidth="1"/>
    <col min="5898" max="5898" width="3.7109375" style="181" customWidth="1"/>
    <col min="5899" max="6145" width="9.140625" style="181"/>
    <col min="6146" max="6146" width="13.7109375" style="181" customWidth="1"/>
    <col min="6147" max="6147" width="42.7109375" style="181" bestFit="1" customWidth="1"/>
    <col min="6148" max="6148" width="8.7109375" style="181" customWidth="1"/>
    <col min="6149" max="6149" width="9.85546875" style="181" customWidth="1"/>
    <col min="6150" max="6153" width="10.7109375" style="181" customWidth="1"/>
    <col min="6154" max="6154" width="3.7109375" style="181" customWidth="1"/>
    <col min="6155" max="6401" width="9.140625" style="181"/>
    <col min="6402" max="6402" width="13.7109375" style="181" customWidth="1"/>
    <col min="6403" max="6403" width="42.7109375" style="181" bestFit="1" customWidth="1"/>
    <col min="6404" max="6404" width="8.7109375" style="181" customWidth="1"/>
    <col min="6405" max="6405" width="9.85546875" style="181" customWidth="1"/>
    <col min="6406" max="6409" width="10.7109375" style="181" customWidth="1"/>
    <col min="6410" max="6410" width="3.7109375" style="181" customWidth="1"/>
    <col min="6411" max="6657" width="9.140625" style="181"/>
    <col min="6658" max="6658" width="13.7109375" style="181" customWidth="1"/>
    <col min="6659" max="6659" width="42.7109375" style="181" bestFit="1" customWidth="1"/>
    <col min="6660" max="6660" width="8.7109375" style="181" customWidth="1"/>
    <col min="6661" max="6661" width="9.85546875" style="181" customWidth="1"/>
    <col min="6662" max="6665" width="10.7109375" style="181" customWidth="1"/>
    <col min="6666" max="6666" width="3.7109375" style="181" customWidth="1"/>
    <col min="6667" max="6913" width="9.140625" style="181"/>
    <col min="6914" max="6914" width="13.7109375" style="181" customWidth="1"/>
    <col min="6915" max="6915" width="42.7109375" style="181" bestFit="1" customWidth="1"/>
    <col min="6916" max="6916" width="8.7109375" style="181" customWidth="1"/>
    <col min="6917" max="6917" width="9.85546875" style="181" customWidth="1"/>
    <col min="6918" max="6921" width="10.7109375" style="181" customWidth="1"/>
    <col min="6922" max="6922" width="3.7109375" style="181" customWidth="1"/>
    <col min="6923" max="7169" width="9.140625" style="181"/>
    <col min="7170" max="7170" width="13.7109375" style="181" customWidth="1"/>
    <col min="7171" max="7171" width="42.7109375" style="181" bestFit="1" customWidth="1"/>
    <col min="7172" max="7172" width="8.7109375" style="181" customWidth="1"/>
    <col min="7173" max="7173" width="9.85546875" style="181" customWidth="1"/>
    <col min="7174" max="7177" width="10.7109375" style="181" customWidth="1"/>
    <col min="7178" max="7178" width="3.7109375" style="181" customWidth="1"/>
    <col min="7179" max="7425" width="9.140625" style="181"/>
    <col min="7426" max="7426" width="13.7109375" style="181" customWidth="1"/>
    <col min="7427" max="7427" width="42.7109375" style="181" bestFit="1" customWidth="1"/>
    <col min="7428" max="7428" width="8.7109375" style="181" customWidth="1"/>
    <col min="7429" max="7429" width="9.85546875" style="181" customWidth="1"/>
    <col min="7430" max="7433" width="10.7109375" style="181" customWidth="1"/>
    <col min="7434" max="7434" width="3.7109375" style="181" customWidth="1"/>
    <col min="7435" max="7681" width="9.140625" style="181"/>
    <col min="7682" max="7682" width="13.7109375" style="181" customWidth="1"/>
    <col min="7683" max="7683" width="42.7109375" style="181" bestFit="1" customWidth="1"/>
    <col min="7684" max="7684" width="8.7109375" style="181" customWidth="1"/>
    <col min="7685" max="7685" width="9.85546875" style="181" customWidth="1"/>
    <col min="7686" max="7689" width="10.7109375" style="181" customWidth="1"/>
    <col min="7690" max="7690" width="3.7109375" style="181" customWidth="1"/>
    <col min="7691" max="7937" width="9.140625" style="181"/>
    <col min="7938" max="7938" width="13.7109375" style="181" customWidth="1"/>
    <col min="7939" max="7939" width="42.7109375" style="181" bestFit="1" customWidth="1"/>
    <col min="7940" max="7940" width="8.7109375" style="181" customWidth="1"/>
    <col min="7941" max="7941" width="9.85546875" style="181" customWidth="1"/>
    <col min="7942" max="7945" width="10.7109375" style="181" customWidth="1"/>
    <col min="7946" max="7946" width="3.7109375" style="181" customWidth="1"/>
    <col min="7947" max="8193" width="9.140625" style="181"/>
    <col min="8194" max="8194" width="13.7109375" style="181" customWidth="1"/>
    <col min="8195" max="8195" width="42.7109375" style="181" bestFit="1" customWidth="1"/>
    <col min="8196" max="8196" width="8.7109375" style="181" customWidth="1"/>
    <col min="8197" max="8197" width="9.85546875" style="181" customWidth="1"/>
    <col min="8198" max="8201" width="10.7109375" style="181" customWidth="1"/>
    <col min="8202" max="8202" width="3.7109375" style="181" customWidth="1"/>
    <col min="8203" max="8449" width="9.140625" style="181"/>
    <col min="8450" max="8450" width="13.7109375" style="181" customWidth="1"/>
    <col min="8451" max="8451" width="42.7109375" style="181" bestFit="1" customWidth="1"/>
    <col min="8452" max="8452" width="8.7109375" style="181" customWidth="1"/>
    <col min="8453" max="8453" width="9.85546875" style="181" customWidth="1"/>
    <col min="8454" max="8457" width="10.7109375" style="181" customWidth="1"/>
    <col min="8458" max="8458" width="3.7109375" style="181" customWidth="1"/>
    <col min="8459" max="8705" width="9.140625" style="181"/>
    <col min="8706" max="8706" width="13.7109375" style="181" customWidth="1"/>
    <col min="8707" max="8707" width="42.7109375" style="181" bestFit="1" customWidth="1"/>
    <col min="8708" max="8708" width="8.7109375" style="181" customWidth="1"/>
    <col min="8709" max="8709" width="9.85546875" style="181" customWidth="1"/>
    <col min="8710" max="8713" width="10.7109375" style="181" customWidth="1"/>
    <col min="8714" max="8714" width="3.7109375" style="181" customWidth="1"/>
    <col min="8715" max="8961" width="9.140625" style="181"/>
    <col min="8962" max="8962" width="13.7109375" style="181" customWidth="1"/>
    <col min="8963" max="8963" width="42.7109375" style="181" bestFit="1" customWidth="1"/>
    <col min="8964" max="8964" width="8.7109375" style="181" customWidth="1"/>
    <col min="8965" max="8965" width="9.85546875" style="181" customWidth="1"/>
    <col min="8966" max="8969" width="10.7109375" style="181" customWidth="1"/>
    <col min="8970" max="8970" width="3.7109375" style="181" customWidth="1"/>
    <col min="8971" max="9217" width="9.140625" style="181"/>
    <col min="9218" max="9218" width="13.7109375" style="181" customWidth="1"/>
    <col min="9219" max="9219" width="42.7109375" style="181" bestFit="1" customWidth="1"/>
    <col min="9220" max="9220" width="8.7109375" style="181" customWidth="1"/>
    <col min="9221" max="9221" width="9.85546875" style="181" customWidth="1"/>
    <col min="9222" max="9225" width="10.7109375" style="181" customWidth="1"/>
    <col min="9226" max="9226" width="3.7109375" style="181" customWidth="1"/>
    <col min="9227" max="9473" width="9.140625" style="181"/>
    <col min="9474" max="9474" width="13.7109375" style="181" customWidth="1"/>
    <col min="9475" max="9475" width="42.7109375" style="181" bestFit="1" customWidth="1"/>
    <col min="9476" max="9476" width="8.7109375" style="181" customWidth="1"/>
    <col min="9477" max="9477" width="9.85546875" style="181" customWidth="1"/>
    <col min="9478" max="9481" width="10.7109375" style="181" customWidth="1"/>
    <col min="9482" max="9482" width="3.7109375" style="181" customWidth="1"/>
    <col min="9483" max="9729" width="9.140625" style="181"/>
    <col min="9730" max="9730" width="13.7109375" style="181" customWidth="1"/>
    <col min="9731" max="9731" width="42.7109375" style="181" bestFit="1" customWidth="1"/>
    <col min="9732" max="9732" width="8.7109375" style="181" customWidth="1"/>
    <col min="9733" max="9733" width="9.85546875" style="181" customWidth="1"/>
    <col min="9734" max="9737" width="10.7109375" style="181" customWidth="1"/>
    <col min="9738" max="9738" width="3.7109375" style="181" customWidth="1"/>
    <col min="9739" max="9985" width="9.140625" style="181"/>
    <col min="9986" max="9986" width="13.7109375" style="181" customWidth="1"/>
    <col min="9987" max="9987" width="42.7109375" style="181" bestFit="1" customWidth="1"/>
    <col min="9988" max="9988" width="8.7109375" style="181" customWidth="1"/>
    <col min="9989" max="9989" width="9.85546875" style="181" customWidth="1"/>
    <col min="9990" max="9993" width="10.7109375" style="181" customWidth="1"/>
    <col min="9994" max="9994" width="3.7109375" style="181" customWidth="1"/>
    <col min="9995" max="10241" width="9.140625" style="181"/>
    <col min="10242" max="10242" width="13.7109375" style="181" customWidth="1"/>
    <col min="10243" max="10243" width="42.7109375" style="181" bestFit="1" customWidth="1"/>
    <col min="10244" max="10244" width="8.7109375" style="181" customWidth="1"/>
    <col min="10245" max="10245" width="9.85546875" style="181" customWidth="1"/>
    <col min="10246" max="10249" width="10.7109375" style="181" customWidth="1"/>
    <col min="10250" max="10250" width="3.7109375" style="181" customWidth="1"/>
    <col min="10251" max="10497" width="9.140625" style="181"/>
    <col min="10498" max="10498" width="13.7109375" style="181" customWidth="1"/>
    <col min="10499" max="10499" width="42.7109375" style="181" bestFit="1" customWidth="1"/>
    <col min="10500" max="10500" width="8.7109375" style="181" customWidth="1"/>
    <col min="10501" max="10501" width="9.85546875" style="181" customWidth="1"/>
    <col min="10502" max="10505" width="10.7109375" style="181" customWidth="1"/>
    <col min="10506" max="10506" width="3.7109375" style="181" customWidth="1"/>
    <col min="10507" max="10753" width="9.140625" style="181"/>
    <col min="10754" max="10754" width="13.7109375" style="181" customWidth="1"/>
    <col min="10755" max="10755" width="42.7109375" style="181" bestFit="1" customWidth="1"/>
    <col min="10756" max="10756" width="8.7109375" style="181" customWidth="1"/>
    <col min="10757" max="10757" width="9.85546875" style="181" customWidth="1"/>
    <col min="10758" max="10761" width="10.7109375" style="181" customWidth="1"/>
    <col min="10762" max="10762" width="3.7109375" style="181" customWidth="1"/>
    <col min="10763" max="11009" width="9.140625" style="181"/>
    <col min="11010" max="11010" width="13.7109375" style="181" customWidth="1"/>
    <col min="11011" max="11011" width="42.7109375" style="181" bestFit="1" customWidth="1"/>
    <col min="11012" max="11012" width="8.7109375" style="181" customWidth="1"/>
    <col min="11013" max="11013" width="9.85546875" style="181" customWidth="1"/>
    <col min="11014" max="11017" width="10.7109375" style="181" customWidth="1"/>
    <col min="11018" max="11018" width="3.7109375" style="181" customWidth="1"/>
    <col min="11019" max="11265" width="9.140625" style="181"/>
    <col min="11266" max="11266" width="13.7109375" style="181" customWidth="1"/>
    <col min="11267" max="11267" width="42.7109375" style="181" bestFit="1" customWidth="1"/>
    <col min="11268" max="11268" width="8.7109375" style="181" customWidth="1"/>
    <col min="11269" max="11269" width="9.85546875" style="181" customWidth="1"/>
    <col min="11270" max="11273" width="10.7109375" style="181" customWidth="1"/>
    <col min="11274" max="11274" width="3.7109375" style="181" customWidth="1"/>
    <col min="11275" max="11521" width="9.140625" style="181"/>
    <col min="11522" max="11522" width="13.7109375" style="181" customWidth="1"/>
    <col min="11523" max="11523" width="42.7109375" style="181" bestFit="1" customWidth="1"/>
    <col min="11524" max="11524" width="8.7109375" style="181" customWidth="1"/>
    <col min="11525" max="11525" width="9.85546875" style="181" customWidth="1"/>
    <col min="11526" max="11529" width="10.7109375" style="181" customWidth="1"/>
    <col min="11530" max="11530" width="3.7109375" style="181" customWidth="1"/>
    <col min="11531" max="11777" width="9.140625" style="181"/>
    <col min="11778" max="11778" width="13.7109375" style="181" customWidth="1"/>
    <col min="11779" max="11779" width="42.7109375" style="181" bestFit="1" customWidth="1"/>
    <col min="11780" max="11780" width="8.7109375" style="181" customWidth="1"/>
    <col min="11781" max="11781" width="9.85546875" style="181" customWidth="1"/>
    <col min="11782" max="11785" width="10.7109375" style="181" customWidth="1"/>
    <col min="11786" max="11786" width="3.7109375" style="181" customWidth="1"/>
    <col min="11787" max="12033" width="9.140625" style="181"/>
    <col min="12034" max="12034" width="13.7109375" style="181" customWidth="1"/>
    <col min="12035" max="12035" width="42.7109375" style="181" bestFit="1" customWidth="1"/>
    <col min="12036" max="12036" width="8.7109375" style="181" customWidth="1"/>
    <col min="12037" max="12037" width="9.85546875" style="181" customWidth="1"/>
    <col min="12038" max="12041" width="10.7109375" style="181" customWidth="1"/>
    <col min="12042" max="12042" width="3.7109375" style="181" customWidth="1"/>
    <col min="12043" max="12289" width="9.140625" style="181"/>
    <col min="12290" max="12290" width="13.7109375" style="181" customWidth="1"/>
    <col min="12291" max="12291" width="42.7109375" style="181" bestFit="1" customWidth="1"/>
    <col min="12292" max="12292" width="8.7109375" style="181" customWidth="1"/>
    <col min="12293" max="12293" width="9.85546875" style="181" customWidth="1"/>
    <col min="12294" max="12297" width="10.7109375" style="181" customWidth="1"/>
    <col min="12298" max="12298" width="3.7109375" style="181" customWidth="1"/>
    <col min="12299" max="12545" width="9.140625" style="181"/>
    <col min="12546" max="12546" width="13.7109375" style="181" customWidth="1"/>
    <col min="12547" max="12547" width="42.7109375" style="181" bestFit="1" customWidth="1"/>
    <col min="12548" max="12548" width="8.7109375" style="181" customWidth="1"/>
    <col min="12549" max="12549" width="9.85546875" style="181" customWidth="1"/>
    <col min="12550" max="12553" width="10.7109375" style="181" customWidth="1"/>
    <col min="12554" max="12554" width="3.7109375" style="181" customWidth="1"/>
    <col min="12555" max="12801" width="9.140625" style="181"/>
    <col min="12802" max="12802" width="13.7109375" style="181" customWidth="1"/>
    <col min="12803" max="12803" width="42.7109375" style="181" bestFit="1" customWidth="1"/>
    <col min="12804" max="12804" width="8.7109375" style="181" customWidth="1"/>
    <col min="12805" max="12805" width="9.85546875" style="181" customWidth="1"/>
    <col min="12806" max="12809" width="10.7109375" style="181" customWidth="1"/>
    <col min="12810" max="12810" width="3.7109375" style="181" customWidth="1"/>
    <col min="12811" max="13057" width="9.140625" style="181"/>
    <col min="13058" max="13058" width="13.7109375" style="181" customWidth="1"/>
    <col min="13059" max="13059" width="42.7109375" style="181" bestFit="1" customWidth="1"/>
    <col min="13060" max="13060" width="8.7109375" style="181" customWidth="1"/>
    <col min="13061" max="13061" width="9.85546875" style="181" customWidth="1"/>
    <col min="13062" max="13065" width="10.7109375" style="181" customWidth="1"/>
    <col min="13066" max="13066" width="3.7109375" style="181" customWidth="1"/>
    <col min="13067" max="13313" width="9.140625" style="181"/>
    <col min="13314" max="13314" width="13.7109375" style="181" customWidth="1"/>
    <col min="13315" max="13315" width="42.7109375" style="181" bestFit="1" customWidth="1"/>
    <col min="13316" max="13316" width="8.7109375" style="181" customWidth="1"/>
    <col min="13317" max="13317" width="9.85546875" style="181" customWidth="1"/>
    <col min="13318" max="13321" width="10.7109375" style="181" customWidth="1"/>
    <col min="13322" max="13322" width="3.7109375" style="181" customWidth="1"/>
    <col min="13323" max="13569" width="9.140625" style="181"/>
    <col min="13570" max="13570" width="13.7109375" style="181" customWidth="1"/>
    <col min="13571" max="13571" width="42.7109375" style="181" bestFit="1" customWidth="1"/>
    <col min="13572" max="13572" width="8.7109375" style="181" customWidth="1"/>
    <col min="13573" max="13573" width="9.85546875" style="181" customWidth="1"/>
    <col min="13574" max="13577" width="10.7109375" style="181" customWidth="1"/>
    <col min="13578" max="13578" width="3.7109375" style="181" customWidth="1"/>
    <col min="13579" max="13825" width="9.140625" style="181"/>
    <col min="13826" max="13826" width="13.7109375" style="181" customWidth="1"/>
    <col min="13827" max="13827" width="42.7109375" style="181" bestFit="1" customWidth="1"/>
    <col min="13828" max="13828" width="8.7109375" style="181" customWidth="1"/>
    <col min="13829" max="13829" width="9.85546875" style="181" customWidth="1"/>
    <col min="13830" max="13833" width="10.7109375" style="181" customWidth="1"/>
    <col min="13834" max="13834" width="3.7109375" style="181" customWidth="1"/>
    <col min="13835" max="14081" width="9.140625" style="181"/>
    <col min="14082" max="14082" width="13.7109375" style="181" customWidth="1"/>
    <col min="14083" max="14083" width="42.7109375" style="181" bestFit="1" customWidth="1"/>
    <col min="14084" max="14084" width="8.7109375" style="181" customWidth="1"/>
    <col min="14085" max="14085" width="9.85546875" style="181" customWidth="1"/>
    <col min="14086" max="14089" width="10.7109375" style="181" customWidth="1"/>
    <col min="14090" max="14090" width="3.7109375" style="181" customWidth="1"/>
    <col min="14091" max="14337" width="9.140625" style="181"/>
    <col min="14338" max="14338" width="13.7109375" style="181" customWidth="1"/>
    <col min="14339" max="14339" width="42.7109375" style="181" bestFit="1" customWidth="1"/>
    <col min="14340" max="14340" width="8.7109375" style="181" customWidth="1"/>
    <col min="14341" max="14341" width="9.85546875" style="181" customWidth="1"/>
    <col min="14342" max="14345" width="10.7109375" style="181" customWidth="1"/>
    <col min="14346" max="14346" width="3.7109375" style="181" customWidth="1"/>
    <col min="14347" max="14593" width="9.140625" style="181"/>
    <col min="14594" max="14594" width="13.7109375" style="181" customWidth="1"/>
    <col min="14595" max="14595" width="42.7109375" style="181" bestFit="1" customWidth="1"/>
    <col min="14596" max="14596" width="8.7109375" style="181" customWidth="1"/>
    <col min="14597" max="14597" width="9.85546875" style="181" customWidth="1"/>
    <col min="14598" max="14601" width="10.7109375" style="181" customWidth="1"/>
    <col min="14602" max="14602" width="3.7109375" style="181" customWidth="1"/>
    <col min="14603" max="14849" width="9.140625" style="181"/>
    <col min="14850" max="14850" width="13.7109375" style="181" customWidth="1"/>
    <col min="14851" max="14851" width="42.7109375" style="181" bestFit="1" customWidth="1"/>
    <col min="14852" max="14852" width="8.7109375" style="181" customWidth="1"/>
    <col min="14853" max="14853" width="9.85546875" style="181" customWidth="1"/>
    <col min="14854" max="14857" width="10.7109375" style="181" customWidth="1"/>
    <col min="14858" max="14858" width="3.7109375" style="181" customWidth="1"/>
    <col min="14859" max="15105" width="9.140625" style="181"/>
    <col min="15106" max="15106" width="13.7109375" style="181" customWidth="1"/>
    <col min="15107" max="15107" width="42.7109375" style="181" bestFit="1" customWidth="1"/>
    <col min="15108" max="15108" width="8.7109375" style="181" customWidth="1"/>
    <col min="15109" max="15109" width="9.85546875" style="181" customWidth="1"/>
    <col min="15110" max="15113" width="10.7109375" style="181" customWidth="1"/>
    <col min="15114" max="15114" width="3.7109375" style="181" customWidth="1"/>
    <col min="15115" max="15361" width="9.140625" style="181"/>
    <col min="15362" max="15362" width="13.7109375" style="181" customWidth="1"/>
    <col min="15363" max="15363" width="42.7109375" style="181" bestFit="1" customWidth="1"/>
    <col min="15364" max="15364" width="8.7109375" style="181" customWidth="1"/>
    <col min="15365" max="15365" width="9.85546875" style="181" customWidth="1"/>
    <col min="15366" max="15369" width="10.7109375" style="181" customWidth="1"/>
    <col min="15370" max="15370" width="3.7109375" style="181" customWidth="1"/>
    <col min="15371" max="15617" width="9.140625" style="181"/>
    <col min="15618" max="15618" width="13.7109375" style="181" customWidth="1"/>
    <col min="15619" max="15619" width="42.7109375" style="181" bestFit="1" customWidth="1"/>
    <col min="15620" max="15620" width="8.7109375" style="181" customWidth="1"/>
    <col min="15621" max="15621" width="9.85546875" style="181" customWidth="1"/>
    <col min="15622" max="15625" width="10.7109375" style="181" customWidth="1"/>
    <col min="15626" max="15626" width="3.7109375" style="181" customWidth="1"/>
    <col min="15627" max="15873" width="9.140625" style="181"/>
    <col min="15874" max="15874" width="13.7109375" style="181" customWidth="1"/>
    <col min="15875" max="15875" width="42.7109375" style="181" bestFit="1" customWidth="1"/>
    <col min="15876" max="15876" width="8.7109375" style="181" customWidth="1"/>
    <col min="15877" max="15877" width="9.85546875" style="181" customWidth="1"/>
    <col min="15878" max="15881" width="10.7109375" style="181" customWidth="1"/>
    <col min="15882" max="15882" width="3.7109375" style="181" customWidth="1"/>
    <col min="15883" max="16129" width="9.140625" style="181"/>
    <col min="16130" max="16130" width="13.7109375" style="181" customWidth="1"/>
    <col min="16131" max="16131" width="42.7109375" style="181" bestFit="1" customWidth="1"/>
    <col min="16132" max="16132" width="8.7109375" style="181" customWidth="1"/>
    <col min="16133" max="16133" width="9.85546875" style="181" customWidth="1"/>
    <col min="16134" max="16137" width="10.7109375" style="181" customWidth="1"/>
    <col min="16138" max="16138" width="3.7109375" style="181" customWidth="1"/>
    <col min="16139" max="16384" width="9.140625" style="181"/>
  </cols>
  <sheetData>
    <row r="1" spans="2:11" ht="15.75" thickBot="1" x14ac:dyDescent="0.3">
      <c r="C1" s="3"/>
      <c r="D1" s="4"/>
    </row>
    <row r="2" spans="2:11" x14ac:dyDescent="0.25">
      <c r="B2" s="376" t="s">
        <v>326</v>
      </c>
      <c r="C2" s="366" t="s">
        <v>330</v>
      </c>
      <c r="D2" s="378"/>
      <c r="E2" s="378"/>
      <c r="F2" s="379"/>
    </row>
    <row r="3" spans="2:11" ht="15.75" thickBot="1" x14ac:dyDescent="0.3">
      <c r="B3" s="377"/>
      <c r="C3" s="380"/>
      <c r="D3" s="381"/>
      <c r="E3" s="381"/>
      <c r="F3" s="382"/>
    </row>
    <row r="4" spans="2:11" x14ac:dyDescent="0.25">
      <c r="C4" s="380"/>
      <c r="D4" s="381"/>
      <c r="E4" s="381"/>
      <c r="F4" s="382"/>
    </row>
    <row r="5" spans="2:11" x14ac:dyDescent="0.25">
      <c r="C5" s="380"/>
      <c r="D5" s="381"/>
      <c r="E5" s="381"/>
      <c r="F5" s="382"/>
      <c r="K5" s="101"/>
    </row>
    <row r="6" spans="2:11" x14ac:dyDescent="0.25">
      <c r="C6" s="380"/>
      <c r="D6" s="381"/>
      <c r="E6" s="381"/>
      <c r="F6" s="382"/>
    </row>
    <row r="7" spans="2:11" x14ac:dyDescent="0.25">
      <c r="C7" s="380"/>
      <c r="D7" s="381"/>
      <c r="E7" s="381"/>
      <c r="F7" s="382"/>
    </row>
    <row r="8" spans="2:11" x14ac:dyDescent="0.25">
      <c r="C8" s="380"/>
      <c r="D8" s="381"/>
      <c r="E8" s="381"/>
      <c r="F8" s="382"/>
    </row>
    <row r="9" spans="2:11" x14ac:dyDescent="0.25">
      <c r="C9" s="380"/>
      <c r="D9" s="381"/>
      <c r="E9" s="381"/>
      <c r="F9" s="382"/>
    </row>
    <row r="10" spans="2:11" x14ac:dyDescent="0.25">
      <c r="C10" s="380"/>
      <c r="D10" s="381"/>
      <c r="E10" s="381"/>
      <c r="F10" s="382"/>
    </row>
    <row r="11" spans="2:11" x14ac:dyDescent="0.25">
      <c r="C11" s="380"/>
      <c r="D11" s="381"/>
      <c r="E11" s="381"/>
      <c r="F11" s="382"/>
    </row>
    <row r="12" spans="2:11" x14ac:dyDescent="0.25">
      <c r="C12" s="380"/>
      <c r="D12" s="381"/>
      <c r="E12" s="381"/>
      <c r="F12" s="382"/>
    </row>
    <row r="13" spans="2:11" x14ac:dyDescent="0.25">
      <c r="C13" s="383"/>
      <c r="D13" s="384"/>
      <c r="E13" s="384"/>
      <c r="F13" s="385"/>
    </row>
    <row r="14" spans="2:11" ht="15.75" thickBot="1" x14ac:dyDescent="0.3"/>
    <row r="15" spans="2:11" s="8" customFormat="1" ht="13.5" thickBot="1" x14ac:dyDescent="0.25">
      <c r="C15" s="8" t="s">
        <v>0</v>
      </c>
      <c r="D15" s="9"/>
      <c r="E15" s="10"/>
      <c r="F15" s="10"/>
      <c r="G15" s="11" t="s">
        <v>1</v>
      </c>
      <c r="H15" s="12">
        <v>1</v>
      </c>
      <c r="I15" s="10"/>
    </row>
    <row r="16" spans="2:11" ht="15.75" thickBot="1" x14ac:dyDescent="0.3">
      <c r="C16" s="8"/>
      <c r="G16" s="11"/>
      <c r="H16" s="12"/>
    </row>
    <row r="17" spans="1:14" ht="15.75" thickBot="1" x14ac:dyDescent="0.3">
      <c r="C17" s="8"/>
      <c r="G17" s="11"/>
      <c r="H17" s="12"/>
    </row>
    <row r="18" spans="1:14" ht="15.75" thickBot="1" x14ac:dyDescent="0.3"/>
    <row r="19" spans="1:14" s="18" customFormat="1" ht="12.75" x14ac:dyDescent="0.2">
      <c r="B19" s="13" t="s">
        <v>2</v>
      </c>
      <c r="C19" s="14" t="s">
        <v>3</v>
      </c>
      <c r="D19" s="14" t="s">
        <v>4</v>
      </c>
      <c r="E19" s="15" t="s">
        <v>5</v>
      </c>
      <c r="F19" s="16" t="s">
        <v>6</v>
      </c>
      <c r="G19" s="15" t="s">
        <v>6</v>
      </c>
      <c r="H19" s="15" t="s">
        <v>7</v>
      </c>
      <c r="I19" s="15" t="s">
        <v>8</v>
      </c>
    </row>
    <row r="20" spans="1:14" s="18" customFormat="1" ht="33" thickBot="1" x14ac:dyDescent="0.25">
      <c r="B20" s="94" t="s">
        <v>9</v>
      </c>
      <c r="C20" s="20"/>
      <c r="D20" s="20"/>
      <c r="E20" s="21"/>
      <c r="F20" s="22" t="s">
        <v>29</v>
      </c>
      <c r="G20" s="23" t="s">
        <v>30</v>
      </c>
      <c r="H20" s="21"/>
      <c r="I20" s="21"/>
    </row>
    <row r="21" spans="1:14" s="18" customFormat="1" ht="13.5" thickBot="1" x14ac:dyDescent="0.25">
      <c r="B21" s="95"/>
      <c r="C21" s="25" t="s">
        <v>13</v>
      </c>
      <c r="D21" s="26"/>
      <c r="E21" s="27"/>
      <c r="F21" s="27"/>
      <c r="G21" s="27"/>
      <c r="H21" s="27"/>
      <c r="I21" s="29"/>
    </row>
    <row r="22" spans="1:14" s="119" customFormat="1" ht="12.75" x14ac:dyDescent="0.2">
      <c r="B22" s="159"/>
      <c r="C22" s="114"/>
      <c r="D22" s="115"/>
      <c r="E22" s="116"/>
      <c r="F22" s="116"/>
      <c r="G22" s="116"/>
      <c r="H22" s="117"/>
      <c r="I22" s="118"/>
    </row>
    <row r="23" spans="1:14" s="126" customFormat="1" x14ac:dyDescent="0.25">
      <c r="B23" s="121"/>
      <c r="C23" s="121"/>
      <c r="D23" s="122"/>
      <c r="E23" s="123"/>
      <c r="F23" s="123"/>
      <c r="G23" s="123"/>
      <c r="H23" s="124"/>
      <c r="I23" s="125"/>
      <c r="K23" s="39"/>
      <c r="L23" s="40"/>
      <c r="M23" s="127"/>
      <c r="N23" s="127"/>
    </row>
    <row r="24" spans="1:14" x14ac:dyDescent="0.25">
      <c r="B24" s="46"/>
      <c r="C24" s="128"/>
      <c r="D24" s="129"/>
      <c r="E24" s="130"/>
      <c r="F24" s="130"/>
      <c r="G24" s="130"/>
      <c r="H24" s="131"/>
      <c r="I24" s="132"/>
      <c r="K24" s="45"/>
    </row>
    <row r="25" spans="1:14" x14ac:dyDescent="0.25">
      <c r="B25" s="46"/>
      <c r="C25" s="46"/>
      <c r="D25" s="129"/>
      <c r="E25" s="133"/>
      <c r="F25" s="133"/>
      <c r="G25" s="133"/>
      <c r="H25" s="131"/>
      <c r="I25" s="132"/>
      <c r="K25" s="45"/>
    </row>
    <row r="26" spans="1:14" ht="15.75" thickBot="1" x14ac:dyDescent="0.3">
      <c r="B26" s="96"/>
      <c r="C26" s="50"/>
      <c r="D26" s="51"/>
      <c r="E26" s="134"/>
      <c r="F26" s="134"/>
      <c r="G26" s="134"/>
      <c r="H26" s="134"/>
      <c r="I26" s="135"/>
    </row>
    <row r="27" spans="1:14" ht="15.75" thickBot="1" x14ac:dyDescent="0.3">
      <c r="B27" s="97"/>
      <c r="C27" s="56" t="s">
        <v>14</v>
      </c>
      <c r="D27" s="57"/>
      <c r="E27" s="136"/>
      <c r="F27" s="136"/>
      <c r="G27" s="136"/>
      <c r="H27" s="60" t="s">
        <v>15</v>
      </c>
      <c r="I27" s="12">
        <f>SUM(I22:I26)</f>
        <v>0</v>
      </c>
    </row>
    <row r="28" spans="1:14" ht="15.75" thickBot="1" x14ac:dyDescent="0.3">
      <c r="B28" s="97"/>
      <c r="C28" s="50"/>
      <c r="D28" s="61"/>
      <c r="E28" s="137"/>
      <c r="F28" s="137"/>
      <c r="G28" s="137"/>
      <c r="H28" s="137"/>
      <c r="I28" s="138"/>
    </row>
    <row r="29" spans="1:14" ht="15.75" thickBot="1" x14ac:dyDescent="0.3">
      <c r="B29" s="98"/>
      <c r="C29" s="25" t="s">
        <v>16</v>
      </c>
      <c r="D29" s="61"/>
      <c r="E29" s="137"/>
      <c r="F29" s="137"/>
      <c r="G29" s="137"/>
      <c r="H29" s="137"/>
      <c r="I29" s="138"/>
    </row>
    <row r="30" spans="1:14" s="180" customFormat="1" x14ac:dyDescent="0.25">
      <c r="A30" s="230"/>
      <c r="B30" s="99"/>
      <c r="C30" s="67"/>
      <c r="D30" s="68"/>
      <c r="E30" s="139"/>
      <c r="F30" s="139"/>
      <c r="G30" s="139"/>
      <c r="H30" s="139"/>
      <c r="I30" s="140"/>
    </row>
    <row r="31" spans="1:14" s="180" customFormat="1" x14ac:dyDescent="0.25">
      <c r="A31" s="230"/>
      <c r="B31" s="74"/>
      <c r="C31" s="74"/>
      <c r="D31" s="75"/>
      <c r="E31" s="142"/>
      <c r="F31" s="142"/>
      <c r="G31" s="142"/>
      <c r="H31" s="124"/>
      <c r="I31" s="125"/>
    </row>
    <row r="32" spans="1:14" s="180" customFormat="1" x14ac:dyDescent="0.25">
      <c r="A32" s="230"/>
      <c r="B32" s="74"/>
      <c r="C32" s="74"/>
      <c r="D32" s="75"/>
      <c r="E32" s="142"/>
      <c r="F32" s="142"/>
      <c r="G32" s="142"/>
      <c r="H32" s="124"/>
      <c r="I32" s="125"/>
    </row>
    <row r="33" spans="1:11" s="180" customFormat="1" x14ac:dyDescent="0.25">
      <c r="A33" s="230"/>
      <c r="B33" s="74"/>
      <c r="C33" s="74"/>
      <c r="D33" s="75"/>
      <c r="E33" s="142"/>
      <c r="F33" s="142"/>
      <c r="G33" s="142"/>
      <c r="H33" s="142"/>
      <c r="I33" s="125"/>
    </row>
    <row r="34" spans="1:11" s="180" customFormat="1" x14ac:dyDescent="0.25">
      <c r="A34" s="230"/>
      <c r="B34" s="74"/>
      <c r="C34" s="74"/>
      <c r="D34" s="75"/>
      <c r="E34" s="142"/>
      <c r="F34" s="142"/>
      <c r="G34" s="142"/>
      <c r="H34" s="124"/>
      <c r="I34" s="125"/>
    </row>
    <row r="35" spans="1:11" s="180" customFormat="1" x14ac:dyDescent="0.25">
      <c r="A35" s="230"/>
      <c r="B35" s="74"/>
      <c r="C35" s="74"/>
      <c r="D35" s="75"/>
      <c r="E35" s="142"/>
      <c r="F35" s="142"/>
      <c r="G35" s="142"/>
      <c r="H35" s="124"/>
      <c r="I35" s="125"/>
    </row>
    <row r="36" spans="1:11" x14ac:dyDescent="0.25">
      <c r="B36" s="46"/>
      <c r="C36" s="46"/>
      <c r="D36" s="78"/>
      <c r="E36" s="133"/>
      <c r="F36" s="133"/>
      <c r="G36" s="133"/>
      <c r="H36" s="133"/>
      <c r="I36" s="132"/>
    </row>
    <row r="37" spans="1:11" ht="15.75" thickBot="1" x14ac:dyDescent="0.3">
      <c r="B37" s="96"/>
      <c r="C37" s="50"/>
      <c r="D37" s="79"/>
      <c r="E37" s="143"/>
      <c r="F37" s="143"/>
      <c r="G37" s="143"/>
      <c r="H37" s="131"/>
      <c r="I37" s="144"/>
      <c r="K37" s="45"/>
    </row>
    <row r="38" spans="1:11" ht="15.75" thickBot="1" x14ac:dyDescent="0.3">
      <c r="B38" s="97"/>
      <c r="C38" s="56" t="s">
        <v>17</v>
      </c>
      <c r="D38" s="57"/>
      <c r="E38" s="136"/>
      <c r="F38" s="136"/>
      <c r="G38" s="136"/>
      <c r="H38" s="60" t="s">
        <v>15</v>
      </c>
      <c r="I38" s="12">
        <f>SUM(I30:I37)</f>
        <v>0</v>
      </c>
    </row>
    <row r="39" spans="1:11" ht="15.75" thickBot="1" x14ac:dyDescent="0.3">
      <c r="B39" s="97"/>
      <c r="C39" s="50"/>
      <c r="D39" s="61"/>
      <c r="E39" s="137"/>
      <c r="F39" s="137"/>
      <c r="G39" s="137"/>
      <c r="H39" s="137"/>
      <c r="I39" s="138"/>
    </row>
    <row r="40" spans="1:11" ht="15.75" thickBot="1" x14ac:dyDescent="0.3">
      <c r="B40" s="98"/>
      <c r="C40" s="25" t="s">
        <v>18</v>
      </c>
      <c r="D40" s="61"/>
      <c r="E40" s="137"/>
      <c r="F40" s="137"/>
      <c r="G40" s="137"/>
      <c r="H40" s="137"/>
      <c r="I40" s="138"/>
    </row>
    <row r="41" spans="1:11" ht="178.5" x14ac:dyDescent="0.25">
      <c r="B41" s="224" t="str">
        <f>'ANAS 2015'!B4</f>
        <v xml:space="preserve">SIC.04.02.001.3.b </v>
      </c>
      <c r="C41" s="232" t="str">
        <f>'ANAS 2015'!C4</f>
        <v xml:space="preserve">SEGNALE TRIANGOLARE O OTTAGONALE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LATO/DIAMETRO CM 120
-PER OGNI MESE IN PIÙ O FRAZIONE </v>
      </c>
      <c r="D41" s="234" t="str">
        <f>'ANAS 2015'!D4</f>
        <v xml:space="preserve">cad </v>
      </c>
      <c r="E41" s="249">
        <v>2</v>
      </c>
      <c r="F41" s="250">
        <f>'ANAS 2015'!E4</f>
        <v>9.0500000000000007</v>
      </c>
      <c r="G41" s="249">
        <f t="shared" ref="G41:G46" si="0">F41/4</f>
        <v>2.2625000000000002</v>
      </c>
      <c r="H41" s="251">
        <f t="shared" ref="H41:H46" si="1">E41/$H$15</f>
        <v>2</v>
      </c>
      <c r="I41" s="252">
        <f t="shared" ref="I41:I46" si="2">H41*G41</f>
        <v>4.5250000000000004</v>
      </c>
      <c r="K41" s="45"/>
    </row>
    <row r="42" spans="1:11" ht="204" x14ac:dyDescent="0.25">
      <c r="B42" s="232" t="str">
        <f>'ANAS 2015'!B10</f>
        <v xml:space="preserve">SIC.04.02.010.2.b </v>
      </c>
      <c r="C42" s="232" t="str">
        <f>'ANAS 2015'!C10</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0,26 A 0,90 MQ DI SUPERFICIE 
-PER OGNI MESE IN PIÙ O FRAZIONE </v>
      </c>
      <c r="D42" s="239" t="str">
        <f>'ANAS 2015'!D10</f>
        <v>mq</v>
      </c>
      <c r="E42" s="253">
        <f>0.42*2</f>
        <v>0.84</v>
      </c>
      <c r="F42" s="254">
        <f>'ANAS 2015'!E10</f>
        <v>15.26</v>
      </c>
      <c r="G42" s="253">
        <f t="shared" si="0"/>
        <v>3.8149999999999999</v>
      </c>
      <c r="H42" s="255">
        <f t="shared" si="1"/>
        <v>0.84</v>
      </c>
      <c r="I42" s="256">
        <f t="shared" si="2"/>
        <v>3.2045999999999997</v>
      </c>
      <c r="K42" s="45"/>
    </row>
    <row r="43" spans="1:11" ht="178.5" x14ac:dyDescent="0.25">
      <c r="B43" s="224" t="str">
        <f>'ANAS 2015'!B6</f>
        <v xml:space="preserve">SIC.04.02.005.3.b </v>
      </c>
      <c r="C43" s="232" t="str">
        <f>'ANAS 2015'!C6</f>
        <v xml:space="preserve">SEGNALE CIRCOLARE O ROMBOIDALE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DIAMETRO/LATO CM 90 
-PER OGNI MESE IN PIÙ O FRAZIONE </v>
      </c>
      <c r="D43" s="239" t="str">
        <f>'ANAS 2015'!D6</f>
        <v xml:space="preserve">cad </v>
      </c>
      <c r="E43" s="253">
        <v>23</v>
      </c>
      <c r="F43" s="254">
        <f>'ANAS 2015'!E6</f>
        <v>9.1300000000000008</v>
      </c>
      <c r="G43" s="253">
        <f t="shared" si="0"/>
        <v>2.2825000000000002</v>
      </c>
      <c r="H43" s="255">
        <f t="shared" si="1"/>
        <v>23</v>
      </c>
      <c r="I43" s="256">
        <f t="shared" si="2"/>
        <v>52.497500000000002</v>
      </c>
      <c r="K43" s="45"/>
    </row>
    <row r="44" spans="1:11" ht="204" x14ac:dyDescent="0.25">
      <c r="B44" s="224" t="str">
        <f>'ANAS 2015'!B12</f>
        <v xml:space="preserve">SIC.04.02.010.3.b </v>
      </c>
      <c r="C44" s="232" t="str">
        <f>'ANAS 2015'!C12</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0,91 A 3,00 MQ DI SUPERFICIE 
-PER OGNI MESE IN PIÙ O FRAZIONE </v>
      </c>
      <c r="D44" s="239" t="str">
        <f>'ANAS 2015'!D12</f>
        <v>mq</v>
      </c>
      <c r="E44" s="253">
        <f>1.215*10</f>
        <v>12.15</v>
      </c>
      <c r="F44" s="254">
        <f>'ANAS 2015'!E12</f>
        <v>15.59</v>
      </c>
      <c r="G44" s="253">
        <f t="shared" si="0"/>
        <v>3.8975</v>
      </c>
      <c r="H44" s="255">
        <f t="shared" si="1"/>
        <v>12.15</v>
      </c>
      <c r="I44" s="256">
        <f t="shared" si="2"/>
        <v>47.354624999999999</v>
      </c>
      <c r="K44" s="45"/>
    </row>
    <row r="45" spans="1:11" ht="204" x14ac:dyDescent="0.25">
      <c r="B45" s="224" t="str">
        <f>'ANAS 2015'!B10</f>
        <v xml:space="preserve">SIC.04.02.010.2.b </v>
      </c>
      <c r="C45" s="232" t="str">
        <f>'ANAS 2015'!C10</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0,26 A 0,90 MQ DI SUPERFICIE 
-PER OGNI MESE IN PIÙ O FRAZIONE </v>
      </c>
      <c r="D45" s="239" t="str">
        <f>'ANAS 2015'!D10</f>
        <v>mq</v>
      </c>
      <c r="E45" s="253">
        <f>0.315*10</f>
        <v>3.15</v>
      </c>
      <c r="F45" s="254">
        <f>'ANAS 2015'!E10</f>
        <v>15.26</v>
      </c>
      <c r="G45" s="253">
        <f t="shared" si="0"/>
        <v>3.8149999999999999</v>
      </c>
      <c r="H45" s="255">
        <f>E46/$H$15</f>
        <v>3</v>
      </c>
      <c r="I45" s="256">
        <f t="shared" si="2"/>
        <v>11.445</v>
      </c>
      <c r="K45" s="45"/>
    </row>
    <row r="46" spans="1:11" ht="78" thickBot="1" x14ac:dyDescent="0.3">
      <c r="B46" s="111" t="str">
        <f>' CPT 2012 agg.2014'!B3</f>
        <v>S.1.01.1.9.c</v>
      </c>
      <c r="C46" s="111" t="str">
        <f>' CPT 2012 agg.2014'!C3</f>
        <v>Delimitazione provvisoria di zone di lavoro realizzata mediante transenne modulari costituite da struttura principale in tubolare di ferro, diametro 33 mm, e barre verticali in tondino, diametro 8 mm, entrambe zincate a caldo, dotate di ganci e attacchi per il collegamento continuo degli elementi senza vincoli di orientamento. Nolo per ogni mese o frazione.
Modulo di altezza pari a 1110 mm e lunghezza pari a 2000 mm con pannello a strisce alternate oblique bianche e rosse, rifrangenti in classe i.</v>
      </c>
      <c r="D46" s="239" t="str">
        <f>' CPT 2012 agg.2014'!D3</f>
        <v xml:space="preserve">cad </v>
      </c>
      <c r="E46" s="240">
        <v>3</v>
      </c>
      <c r="F46" s="254">
        <f>' CPT 2012 agg.2014'!E3</f>
        <v>2.16</v>
      </c>
      <c r="G46" s="253">
        <f t="shared" si="0"/>
        <v>0.54</v>
      </c>
      <c r="H46" s="255">
        <f t="shared" si="1"/>
        <v>3</v>
      </c>
      <c r="I46" s="256">
        <f t="shared" si="2"/>
        <v>1.62</v>
      </c>
      <c r="K46" s="45"/>
    </row>
    <row r="47" spans="1:11" ht="15.75" thickBot="1" x14ac:dyDescent="0.3">
      <c r="B47" s="97"/>
      <c r="C47" s="56" t="s">
        <v>22</v>
      </c>
      <c r="D47" s="57"/>
      <c r="E47" s="136"/>
      <c r="F47" s="136"/>
      <c r="G47" s="136"/>
      <c r="H47" s="60" t="s">
        <v>15</v>
      </c>
      <c r="I47" s="12">
        <f>SUM(I41:I46)</f>
        <v>120.646725</v>
      </c>
    </row>
    <row r="48" spans="1:11" ht="15.75" thickBot="1" x14ac:dyDescent="0.3">
      <c r="C48" s="87"/>
      <c r="D48" s="88"/>
      <c r="E48" s="147"/>
      <c r="F48" s="147"/>
      <c r="G48" s="147"/>
      <c r="H48" s="148"/>
      <c r="I48" s="148"/>
    </row>
    <row r="49" spans="2:11" ht="15.75" thickBot="1" x14ac:dyDescent="0.3">
      <c r="C49" s="91"/>
      <c r="D49" s="91"/>
      <c r="E49" s="91"/>
      <c r="F49" s="91"/>
      <c r="G49" s="91" t="s">
        <v>23</v>
      </c>
      <c r="H49" s="92" t="s">
        <v>24</v>
      </c>
      <c r="I49" s="12">
        <f>I47+I38+I27</f>
        <v>120.646725</v>
      </c>
    </row>
    <row r="51" spans="2:11" x14ac:dyDescent="0.25">
      <c r="B51" s="150" t="s">
        <v>25</v>
      </c>
      <c r="C51" s="151"/>
      <c r="D51" s="152"/>
      <c r="E51" s="153"/>
      <c r="F51" s="153"/>
      <c r="G51" s="153"/>
      <c r="H51" s="153"/>
      <c r="I51" s="153"/>
      <c r="J51" s="153"/>
      <c r="K51" s="153"/>
    </row>
    <row r="52" spans="2:11" x14ac:dyDescent="0.25">
      <c r="B52" s="154" t="s">
        <v>26</v>
      </c>
      <c r="C52" s="386" t="s">
        <v>159</v>
      </c>
      <c r="D52" s="386"/>
      <c r="E52" s="386"/>
      <c r="F52" s="386"/>
      <c r="G52" s="386"/>
      <c r="H52" s="386"/>
      <c r="I52" s="386"/>
      <c r="J52" s="386"/>
      <c r="K52" s="386"/>
    </row>
    <row r="53" spans="2:11" ht="31.5" customHeight="1" x14ac:dyDescent="0.25">
      <c r="B53" s="154" t="s">
        <v>27</v>
      </c>
      <c r="C53" s="386" t="s">
        <v>161</v>
      </c>
      <c r="D53" s="386"/>
      <c r="E53" s="386"/>
      <c r="F53" s="386"/>
      <c r="G53" s="386"/>
      <c r="H53" s="386"/>
      <c r="I53" s="386"/>
      <c r="J53" s="179"/>
      <c r="K53" s="179"/>
    </row>
  </sheetData>
  <mergeCells count="4">
    <mergeCell ref="B2:B3"/>
    <mergeCell ref="C52:K52"/>
    <mergeCell ref="C53:I53"/>
    <mergeCell ref="C2:F13"/>
  </mergeCells>
  <pageMargins left="0.7" right="0.7" top="0.75" bottom="0.75" header="0.3" footer="0.3"/>
  <pageSetup paperSize="9" scale="54" orientation="portrait" r:id="rId1"/>
  <legacy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M45"/>
  <sheetViews>
    <sheetView view="pageBreakPreview" zoomScale="85" zoomScaleNormal="70" zoomScaleSheetLayoutView="85" workbookViewId="0">
      <selection activeCell="C2" sqref="C2:F13"/>
    </sheetView>
  </sheetViews>
  <sheetFormatPr defaultRowHeight="15" x14ac:dyDescent="0.25"/>
  <cols>
    <col min="1" max="1" width="3.7109375" style="231" customWidth="1"/>
    <col min="2" max="2" width="15.7109375" style="181" customWidth="1"/>
    <col min="3" max="3" width="80.7109375" style="181" customWidth="1"/>
    <col min="4" max="4" width="8.7109375" style="6" customWidth="1"/>
    <col min="5" max="5" width="8.7109375" style="112" customWidth="1"/>
    <col min="6" max="8" width="10.7109375" style="112" customWidth="1"/>
    <col min="9" max="9" width="3.7109375" style="181" customWidth="1"/>
    <col min="10" max="10" width="9.42578125" style="181" bestFit="1" customWidth="1"/>
    <col min="11" max="257" width="9.140625" style="181"/>
    <col min="258" max="258" width="13.7109375" style="181" customWidth="1"/>
    <col min="259" max="259" width="42.7109375" style="181" bestFit="1" customWidth="1"/>
    <col min="260" max="261" width="8.7109375" style="181" customWidth="1"/>
    <col min="262" max="264" width="10.7109375" style="181" customWidth="1"/>
    <col min="265" max="265" width="3.7109375" style="181" customWidth="1"/>
    <col min="266" max="266" width="9.42578125" style="181" bestFit="1" customWidth="1"/>
    <col min="267" max="513" width="9.140625" style="181"/>
    <col min="514" max="514" width="13.7109375" style="181" customWidth="1"/>
    <col min="515" max="515" width="42.7109375" style="181" bestFit="1" customWidth="1"/>
    <col min="516" max="517" width="8.7109375" style="181" customWidth="1"/>
    <col min="518" max="520" width="10.7109375" style="181" customWidth="1"/>
    <col min="521" max="521" width="3.7109375" style="181" customWidth="1"/>
    <col min="522" max="522" width="9.42578125" style="181" bestFit="1" customWidth="1"/>
    <col min="523" max="769" width="9.140625" style="181"/>
    <col min="770" max="770" width="13.7109375" style="181" customWidth="1"/>
    <col min="771" max="771" width="42.7109375" style="181" bestFit="1" customWidth="1"/>
    <col min="772" max="773" width="8.7109375" style="181" customWidth="1"/>
    <col min="774" max="776" width="10.7109375" style="181" customWidth="1"/>
    <col min="777" max="777" width="3.7109375" style="181" customWidth="1"/>
    <col min="778" max="778" width="9.42578125" style="181" bestFit="1" customWidth="1"/>
    <col min="779" max="1025" width="9.140625" style="181"/>
    <col min="1026" max="1026" width="13.7109375" style="181" customWidth="1"/>
    <col min="1027" max="1027" width="42.7109375" style="181" bestFit="1" customWidth="1"/>
    <col min="1028" max="1029" width="8.7109375" style="181" customWidth="1"/>
    <col min="1030" max="1032" width="10.7109375" style="181" customWidth="1"/>
    <col min="1033" max="1033" width="3.7109375" style="181" customWidth="1"/>
    <col min="1034" max="1034" width="9.42578125" style="181" bestFit="1" customWidth="1"/>
    <col min="1035" max="1281" width="9.140625" style="181"/>
    <col min="1282" max="1282" width="13.7109375" style="181" customWidth="1"/>
    <col min="1283" max="1283" width="42.7109375" style="181" bestFit="1" customWidth="1"/>
    <col min="1284" max="1285" width="8.7109375" style="181" customWidth="1"/>
    <col min="1286" max="1288" width="10.7109375" style="181" customWidth="1"/>
    <col min="1289" max="1289" width="3.7109375" style="181" customWidth="1"/>
    <col min="1290" max="1290" width="9.42578125" style="181" bestFit="1" customWidth="1"/>
    <col min="1291" max="1537" width="9.140625" style="181"/>
    <col min="1538" max="1538" width="13.7109375" style="181" customWidth="1"/>
    <col min="1539" max="1539" width="42.7109375" style="181" bestFit="1" customWidth="1"/>
    <col min="1540" max="1541" width="8.7109375" style="181" customWidth="1"/>
    <col min="1542" max="1544" width="10.7109375" style="181" customWidth="1"/>
    <col min="1545" max="1545" width="3.7109375" style="181" customWidth="1"/>
    <col min="1546" max="1546" width="9.42578125" style="181" bestFit="1" customWidth="1"/>
    <col min="1547" max="1793" width="9.140625" style="181"/>
    <col min="1794" max="1794" width="13.7109375" style="181" customWidth="1"/>
    <col min="1795" max="1795" width="42.7109375" style="181" bestFit="1" customWidth="1"/>
    <col min="1796" max="1797" width="8.7109375" style="181" customWidth="1"/>
    <col min="1798" max="1800" width="10.7109375" style="181" customWidth="1"/>
    <col min="1801" max="1801" width="3.7109375" style="181" customWidth="1"/>
    <col min="1802" max="1802" width="9.42578125" style="181" bestFit="1" customWidth="1"/>
    <col min="1803" max="2049" width="9.140625" style="181"/>
    <col min="2050" max="2050" width="13.7109375" style="181" customWidth="1"/>
    <col min="2051" max="2051" width="42.7109375" style="181" bestFit="1" customWidth="1"/>
    <col min="2052" max="2053" width="8.7109375" style="181" customWidth="1"/>
    <col min="2054" max="2056" width="10.7109375" style="181" customWidth="1"/>
    <col min="2057" max="2057" width="3.7109375" style="181" customWidth="1"/>
    <col min="2058" max="2058" width="9.42578125" style="181" bestFit="1" customWidth="1"/>
    <col min="2059" max="2305" width="9.140625" style="181"/>
    <col min="2306" max="2306" width="13.7109375" style="181" customWidth="1"/>
    <col min="2307" max="2307" width="42.7109375" style="181" bestFit="1" customWidth="1"/>
    <col min="2308" max="2309" width="8.7109375" style="181" customWidth="1"/>
    <col min="2310" max="2312" width="10.7109375" style="181" customWidth="1"/>
    <col min="2313" max="2313" width="3.7109375" style="181" customWidth="1"/>
    <col min="2314" max="2314" width="9.42578125" style="181" bestFit="1" customWidth="1"/>
    <col min="2315" max="2561" width="9.140625" style="181"/>
    <col min="2562" max="2562" width="13.7109375" style="181" customWidth="1"/>
    <col min="2563" max="2563" width="42.7109375" style="181" bestFit="1" customWidth="1"/>
    <col min="2564" max="2565" width="8.7109375" style="181" customWidth="1"/>
    <col min="2566" max="2568" width="10.7109375" style="181" customWidth="1"/>
    <col min="2569" max="2569" width="3.7109375" style="181" customWidth="1"/>
    <col min="2570" max="2570" width="9.42578125" style="181" bestFit="1" customWidth="1"/>
    <col min="2571" max="2817" width="9.140625" style="181"/>
    <col min="2818" max="2818" width="13.7109375" style="181" customWidth="1"/>
    <col min="2819" max="2819" width="42.7109375" style="181" bestFit="1" customWidth="1"/>
    <col min="2820" max="2821" width="8.7109375" style="181" customWidth="1"/>
    <col min="2822" max="2824" width="10.7109375" style="181" customWidth="1"/>
    <col min="2825" max="2825" width="3.7109375" style="181" customWidth="1"/>
    <col min="2826" max="2826" width="9.42578125" style="181" bestFit="1" customWidth="1"/>
    <col min="2827" max="3073" width="9.140625" style="181"/>
    <col min="3074" max="3074" width="13.7109375" style="181" customWidth="1"/>
    <col min="3075" max="3075" width="42.7109375" style="181" bestFit="1" customWidth="1"/>
    <col min="3076" max="3077" width="8.7109375" style="181" customWidth="1"/>
    <col min="3078" max="3080" width="10.7109375" style="181" customWidth="1"/>
    <col min="3081" max="3081" width="3.7109375" style="181" customWidth="1"/>
    <col min="3082" max="3082" width="9.42578125" style="181" bestFit="1" customWidth="1"/>
    <col min="3083" max="3329" width="9.140625" style="181"/>
    <col min="3330" max="3330" width="13.7109375" style="181" customWidth="1"/>
    <col min="3331" max="3331" width="42.7109375" style="181" bestFit="1" customWidth="1"/>
    <col min="3332" max="3333" width="8.7109375" style="181" customWidth="1"/>
    <col min="3334" max="3336" width="10.7109375" style="181" customWidth="1"/>
    <col min="3337" max="3337" width="3.7109375" style="181" customWidth="1"/>
    <col min="3338" max="3338" width="9.42578125" style="181" bestFit="1" customWidth="1"/>
    <col min="3339" max="3585" width="9.140625" style="181"/>
    <col min="3586" max="3586" width="13.7109375" style="181" customWidth="1"/>
    <col min="3587" max="3587" width="42.7109375" style="181" bestFit="1" customWidth="1"/>
    <col min="3588" max="3589" width="8.7109375" style="181" customWidth="1"/>
    <col min="3590" max="3592" width="10.7109375" style="181" customWidth="1"/>
    <col min="3593" max="3593" width="3.7109375" style="181" customWidth="1"/>
    <col min="3594" max="3594" width="9.42578125" style="181" bestFit="1" customWidth="1"/>
    <col min="3595" max="3841" width="9.140625" style="181"/>
    <col min="3842" max="3842" width="13.7109375" style="181" customWidth="1"/>
    <col min="3843" max="3843" width="42.7109375" style="181" bestFit="1" customWidth="1"/>
    <col min="3844" max="3845" width="8.7109375" style="181" customWidth="1"/>
    <col min="3846" max="3848" width="10.7109375" style="181" customWidth="1"/>
    <col min="3849" max="3849" width="3.7109375" style="181" customWidth="1"/>
    <col min="3850" max="3850" width="9.42578125" style="181" bestFit="1" customWidth="1"/>
    <col min="3851" max="4097" width="9.140625" style="181"/>
    <col min="4098" max="4098" width="13.7109375" style="181" customWidth="1"/>
    <col min="4099" max="4099" width="42.7109375" style="181" bestFit="1" customWidth="1"/>
    <col min="4100" max="4101" width="8.7109375" style="181" customWidth="1"/>
    <col min="4102" max="4104" width="10.7109375" style="181" customWidth="1"/>
    <col min="4105" max="4105" width="3.7109375" style="181" customWidth="1"/>
    <col min="4106" max="4106" width="9.42578125" style="181" bestFit="1" customWidth="1"/>
    <col min="4107" max="4353" width="9.140625" style="181"/>
    <col min="4354" max="4354" width="13.7109375" style="181" customWidth="1"/>
    <col min="4355" max="4355" width="42.7109375" style="181" bestFit="1" customWidth="1"/>
    <col min="4356" max="4357" width="8.7109375" style="181" customWidth="1"/>
    <col min="4358" max="4360" width="10.7109375" style="181" customWidth="1"/>
    <col min="4361" max="4361" width="3.7109375" style="181" customWidth="1"/>
    <col min="4362" max="4362" width="9.42578125" style="181" bestFit="1" customWidth="1"/>
    <col min="4363" max="4609" width="9.140625" style="181"/>
    <col min="4610" max="4610" width="13.7109375" style="181" customWidth="1"/>
    <col min="4611" max="4611" width="42.7109375" style="181" bestFit="1" customWidth="1"/>
    <col min="4612" max="4613" width="8.7109375" style="181" customWidth="1"/>
    <col min="4614" max="4616" width="10.7109375" style="181" customWidth="1"/>
    <col min="4617" max="4617" width="3.7109375" style="181" customWidth="1"/>
    <col min="4618" max="4618" width="9.42578125" style="181" bestFit="1" customWidth="1"/>
    <col min="4619" max="4865" width="9.140625" style="181"/>
    <col min="4866" max="4866" width="13.7109375" style="181" customWidth="1"/>
    <col min="4867" max="4867" width="42.7109375" style="181" bestFit="1" customWidth="1"/>
    <col min="4868" max="4869" width="8.7109375" style="181" customWidth="1"/>
    <col min="4870" max="4872" width="10.7109375" style="181" customWidth="1"/>
    <col min="4873" max="4873" width="3.7109375" style="181" customWidth="1"/>
    <col min="4874" max="4874" width="9.42578125" style="181" bestFit="1" customWidth="1"/>
    <col min="4875" max="5121" width="9.140625" style="181"/>
    <col min="5122" max="5122" width="13.7109375" style="181" customWidth="1"/>
    <col min="5123" max="5123" width="42.7109375" style="181" bestFit="1" customWidth="1"/>
    <col min="5124" max="5125" width="8.7109375" style="181" customWidth="1"/>
    <col min="5126" max="5128" width="10.7109375" style="181" customWidth="1"/>
    <col min="5129" max="5129" width="3.7109375" style="181" customWidth="1"/>
    <col min="5130" max="5130" width="9.42578125" style="181" bestFit="1" customWidth="1"/>
    <col min="5131" max="5377" width="9.140625" style="181"/>
    <col min="5378" max="5378" width="13.7109375" style="181" customWidth="1"/>
    <col min="5379" max="5379" width="42.7109375" style="181" bestFit="1" customWidth="1"/>
    <col min="5380" max="5381" width="8.7109375" style="181" customWidth="1"/>
    <col min="5382" max="5384" width="10.7109375" style="181" customWidth="1"/>
    <col min="5385" max="5385" width="3.7109375" style="181" customWidth="1"/>
    <col min="5386" max="5386" width="9.42578125" style="181" bestFit="1" customWidth="1"/>
    <col min="5387" max="5633" width="9.140625" style="181"/>
    <col min="5634" max="5634" width="13.7109375" style="181" customWidth="1"/>
    <col min="5635" max="5635" width="42.7109375" style="181" bestFit="1" customWidth="1"/>
    <col min="5636" max="5637" width="8.7109375" style="181" customWidth="1"/>
    <col min="5638" max="5640" width="10.7109375" style="181" customWidth="1"/>
    <col min="5641" max="5641" width="3.7109375" style="181" customWidth="1"/>
    <col min="5642" max="5642" width="9.42578125" style="181" bestFit="1" customWidth="1"/>
    <col min="5643" max="5889" width="9.140625" style="181"/>
    <col min="5890" max="5890" width="13.7109375" style="181" customWidth="1"/>
    <col min="5891" max="5891" width="42.7109375" style="181" bestFit="1" customWidth="1"/>
    <col min="5892" max="5893" width="8.7109375" style="181" customWidth="1"/>
    <col min="5894" max="5896" width="10.7109375" style="181" customWidth="1"/>
    <col min="5897" max="5897" width="3.7109375" style="181" customWidth="1"/>
    <col min="5898" max="5898" width="9.42578125" style="181" bestFit="1" customWidth="1"/>
    <col min="5899" max="6145" width="9.140625" style="181"/>
    <col min="6146" max="6146" width="13.7109375" style="181" customWidth="1"/>
    <col min="6147" max="6147" width="42.7109375" style="181" bestFit="1" customWidth="1"/>
    <col min="6148" max="6149" width="8.7109375" style="181" customWidth="1"/>
    <col min="6150" max="6152" width="10.7109375" style="181" customWidth="1"/>
    <col min="6153" max="6153" width="3.7109375" style="181" customWidth="1"/>
    <col min="6154" max="6154" width="9.42578125" style="181" bestFit="1" customWidth="1"/>
    <col min="6155" max="6401" width="9.140625" style="181"/>
    <col min="6402" max="6402" width="13.7109375" style="181" customWidth="1"/>
    <col min="6403" max="6403" width="42.7109375" style="181" bestFit="1" customWidth="1"/>
    <col min="6404" max="6405" width="8.7109375" style="181" customWidth="1"/>
    <col min="6406" max="6408" width="10.7109375" style="181" customWidth="1"/>
    <col min="6409" max="6409" width="3.7109375" style="181" customWidth="1"/>
    <col min="6410" max="6410" width="9.42578125" style="181" bestFit="1" customWidth="1"/>
    <col min="6411" max="6657" width="9.140625" style="181"/>
    <col min="6658" max="6658" width="13.7109375" style="181" customWidth="1"/>
    <col min="6659" max="6659" width="42.7109375" style="181" bestFit="1" customWidth="1"/>
    <col min="6660" max="6661" width="8.7109375" style="181" customWidth="1"/>
    <col min="6662" max="6664" width="10.7109375" style="181" customWidth="1"/>
    <col min="6665" max="6665" width="3.7109375" style="181" customWidth="1"/>
    <col min="6666" max="6666" width="9.42578125" style="181" bestFit="1" customWidth="1"/>
    <col min="6667" max="6913" width="9.140625" style="181"/>
    <col min="6914" max="6914" width="13.7109375" style="181" customWidth="1"/>
    <col min="6915" max="6915" width="42.7109375" style="181" bestFit="1" customWidth="1"/>
    <col min="6916" max="6917" width="8.7109375" style="181" customWidth="1"/>
    <col min="6918" max="6920" width="10.7109375" style="181" customWidth="1"/>
    <col min="6921" max="6921" width="3.7109375" style="181" customWidth="1"/>
    <col min="6922" max="6922" width="9.42578125" style="181" bestFit="1" customWidth="1"/>
    <col min="6923" max="7169" width="9.140625" style="181"/>
    <col min="7170" max="7170" width="13.7109375" style="181" customWidth="1"/>
    <col min="7171" max="7171" width="42.7109375" style="181" bestFit="1" customWidth="1"/>
    <col min="7172" max="7173" width="8.7109375" style="181" customWidth="1"/>
    <col min="7174" max="7176" width="10.7109375" style="181" customWidth="1"/>
    <col min="7177" max="7177" width="3.7109375" style="181" customWidth="1"/>
    <col min="7178" max="7178" width="9.42578125" style="181" bestFit="1" customWidth="1"/>
    <col min="7179" max="7425" width="9.140625" style="181"/>
    <col min="7426" max="7426" width="13.7109375" style="181" customWidth="1"/>
    <col min="7427" max="7427" width="42.7109375" style="181" bestFit="1" customWidth="1"/>
    <col min="7428" max="7429" width="8.7109375" style="181" customWidth="1"/>
    <col min="7430" max="7432" width="10.7109375" style="181" customWidth="1"/>
    <col min="7433" max="7433" width="3.7109375" style="181" customWidth="1"/>
    <col min="7434" max="7434" width="9.42578125" style="181" bestFit="1" customWidth="1"/>
    <col min="7435" max="7681" width="9.140625" style="181"/>
    <col min="7682" max="7682" width="13.7109375" style="181" customWidth="1"/>
    <col min="7683" max="7683" width="42.7109375" style="181" bestFit="1" customWidth="1"/>
    <col min="7684" max="7685" width="8.7109375" style="181" customWidth="1"/>
    <col min="7686" max="7688" width="10.7109375" style="181" customWidth="1"/>
    <col min="7689" max="7689" width="3.7109375" style="181" customWidth="1"/>
    <col min="7690" max="7690" width="9.42578125" style="181" bestFit="1" customWidth="1"/>
    <col min="7691" max="7937" width="9.140625" style="181"/>
    <col min="7938" max="7938" width="13.7109375" style="181" customWidth="1"/>
    <col min="7939" max="7939" width="42.7109375" style="181" bestFit="1" customWidth="1"/>
    <col min="7940" max="7941" width="8.7109375" style="181" customWidth="1"/>
    <col min="7942" max="7944" width="10.7109375" style="181" customWidth="1"/>
    <col min="7945" max="7945" width="3.7109375" style="181" customWidth="1"/>
    <col min="7946" max="7946" width="9.42578125" style="181" bestFit="1" customWidth="1"/>
    <col min="7947" max="8193" width="9.140625" style="181"/>
    <col min="8194" max="8194" width="13.7109375" style="181" customWidth="1"/>
    <col min="8195" max="8195" width="42.7109375" style="181" bestFit="1" customWidth="1"/>
    <col min="8196" max="8197" width="8.7109375" style="181" customWidth="1"/>
    <col min="8198" max="8200" width="10.7109375" style="181" customWidth="1"/>
    <col min="8201" max="8201" width="3.7109375" style="181" customWidth="1"/>
    <col min="8202" max="8202" width="9.42578125" style="181" bestFit="1" customWidth="1"/>
    <col min="8203" max="8449" width="9.140625" style="181"/>
    <col min="8450" max="8450" width="13.7109375" style="181" customWidth="1"/>
    <col min="8451" max="8451" width="42.7109375" style="181" bestFit="1" customWidth="1"/>
    <col min="8452" max="8453" width="8.7109375" style="181" customWidth="1"/>
    <col min="8454" max="8456" width="10.7109375" style="181" customWidth="1"/>
    <col min="8457" max="8457" width="3.7109375" style="181" customWidth="1"/>
    <col min="8458" max="8458" width="9.42578125" style="181" bestFit="1" customWidth="1"/>
    <col min="8459" max="8705" width="9.140625" style="181"/>
    <col min="8706" max="8706" width="13.7109375" style="181" customWidth="1"/>
    <col min="8707" max="8707" width="42.7109375" style="181" bestFit="1" customWidth="1"/>
    <col min="8708" max="8709" width="8.7109375" style="181" customWidth="1"/>
    <col min="8710" max="8712" width="10.7109375" style="181" customWidth="1"/>
    <col min="8713" max="8713" width="3.7109375" style="181" customWidth="1"/>
    <col min="8714" max="8714" width="9.42578125" style="181" bestFit="1" customWidth="1"/>
    <col min="8715" max="8961" width="9.140625" style="181"/>
    <col min="8962" max="8962" width="13.7109375" style="181" customWidth="1"/>
    <col min="8963" max="8963" width="42.7109375" style="181" bestFit="1" customWidth="1"/>
    <col min="8964" max="8965" width="8.7109375" style="181" customWidth="1"/>
    <col min="8966" max="8968" width="10.7109375" style="181" customWidth="1"/>
    <col min="8969" max="8969" width="3.7109375" style="181" customWidth="1"/>
    <col min="8970" max="8970" width="9.42578125" style="181" bestFit="1" customWidth="1"/>
    <col min="8971" max="9217" width="9.140625" style="181"/>
    <col min="9218" max="9218" width="13.7109375" style="181" customWidth="1"/>
    <col min="9219" max="9219" width="42.7109375" style="181" bestFit="1" customWidth="1"/>
    <col min="9220" max="9221" width="8.7109375" style="181" customWidth="1"/>
    <col min="9222" max="9224" width="10.7109375" style="181" customWidth="1"/>
    <col min="9225" max="9225" width="3.7109375" style="181" customWidth="1"/>
    <col min="9226" max="9226" width="9.42578125" style="181" bestFit="1" customWidth="1"/>
    <col min="9227" max="9473" width="9.140625" style="181"/>
    <col min="9474" max="9474" width="13.7109375" style="181" customWidth="1"/>
    <col min="9475" max="9475" width="42.7109375" style="181" bestFit="1" customWidth="1"/>
    <col min="9476" max="9477" width="8.7109375" style="181" customWidth="1"/>
    <col min="9478" max="9480" width="10.7109375" style="181" customWidth="1"/>
    <col min="9481" max="9481" width="3.7109375" style="181" customWidth="1"/>
    <col min="9482" max="9482" width="9.42578125" style="181" bestFit="1" customWidth="1"/>
    <col min="9483" max="9729" width="9.140625" style="181"/>
    <col min="9730" max="9730" width="13.7109375" style="181" customWidth="1"/>
    <col min="9731" max="9731" width="42.7109375" style="181" bestFit="1" customWidth="1"/>
    <col min="9732" max="9733" width="8.7109375" style="181" customWidth="1"/>
    <col min="9734" max="9736" width="10.7109375" style="181" customWidth="1"/>
    <col min="9737" max="9737" width="3.7109375" style="181" customWidth="1"/>
    <col min="9738" max="9738" width="9.42578125" style="181" bestFit="1" customWidth="1"/>
    <col min="9739" max="9985" width="9.140625" style="181"/>
    <col min="9986" max="9986" width="13.7109375" style="181" customWidth="1"/>
    <col min="9987" max="9987" width="42.7109375" style="181" bestFit="1" customWidth="1"/>
    <col min="9988" max="9989" width="8.7109375" style="181" customWidth="1"/>
    <col min="9990" max="9992" width="10.7109375" style="181" customWidth="1"/>
    <col min="9993" max="9993" width="3.7109375" style="181" customWidth="1"/>
    <col min="9994" max="9994" width="9.42578125" style="181" bestFit="1" customWidth="1"/>
    <col min="9995" max="10241" width="9.140625" style="181"/>
    <col min="10242" max="10242" width="13.7109375" style="181" customWidth="1"/>
    <col min="10243" max="10243" width="42.7109375" style="181" bestFit="1" customWidth="1"/>
    <col min="10244" max="10245" width="8.7109375" style="181" customWidth="1"/>
    <col min="10246" max="10248" width="10.7109375" style="181" customWidth="1"/>
    <col min="10249" max="10249" width="3.7109375" style="181" customWidth="1"/>
    <col min="10250" max="10250" width="9.42578125" style="181" bestFit="1" customWidth="1"/>
    <col min="10251" max="10497" width="9.140625" style="181"/>
    <col min="10498" max="10498" width="13.7109375" style="181" customWidth="1"/>
    <col min="10499" max="10499" width="42.7109375" style="181" bestFit="1" customWidth="1"/>
    <col min="10500" max="10501" width="8.7109375" style="181" customWidth="1"/>
    <col min="10502" max="10504" width="10.7109375" style="181" customWidth="1"/>
    <col min="10505" max="10505" width="3.7109375" style="181" customWidth="1"/>
    <col min="10506" max="10506" width="9.42578125" style="181" bestFit="1" customWidth="1"/>
    <col min="10507" max="10753" width="9.140625" style="181"/>
    <col min="10754" max="10754" width="13.7109375" style="181" customWidth="1"/>
    <col min="10755" max="10755" width="42.7109375" style="181" bestFit="1" customWidth="1"/>
    <col min="10756" max="10757" width="8.7109375" style="181" customWidth="1"/>
    <col min="10758" max="10760" width="10.7109375" style="181" customWidth="1"/>
    <col min="10761" max="10761" width="3.7109375" style="181" customWidth="1"/>
    <col min="10762" max="10762" width="9.42578125" style="181" bestFit="1" customWidth="1"/>
    <col min="10763" max="11009" width="9.140625" style="181"/>
    <col min="11010" max="11010" width="13.7109375" style="181" customWidth="1"/>
    <col min="11011" max="11011" width="42.7109375" style="181" bestFit="1" customWidth="1"/>
    <col min="11012" max="11013" width="8.7109375" style="181" customWidth="1"/>
    <col min="11014" max="11016" width="10.7109375" style="181" customWidth="1"/>
    <col min="11017" max="11017" width="3.7109375" style="181" customWidth="1"/>
    <col min="11018" max="11018" width="9.42578125" style="181" bestFit="1" customWidth="1"/>
    <col min="11019" max="11265" width="9.140625" style="181"/>
    <col min="11266" max="11266" width="13.7109375" style="181" customWidth="1"/>
    <col min="11267" max="11267" width="42.7109375" style="181" bestFit="1" customWidth="1"/>
    <col min="11268" max="11269" width="8.7109375" style="181" customWidth="1"/>
    <col min="11270" max="11272" width="10.7109375" style="181" customWidth="1"/>
    <col min="11273" max="11273" width="3.7109375" style="181" customWidth="1"/>
    <col min="11274" max="11274" width="9.42578125" style="181" bestFit="1" customWidth="1"/>
    <col min="11275" max="11521" width="9.140625" style="181"/>
    <col min="11522" max="11522" width="13.7109375" style="181" customWidth="1"/>
    <col min="11523" max="11523" width="42.7109375" style="181" bestFit="1" customWidth="1"/>
    <col min="11524" max="11525" width="8.7109375" style="181" customWidth="1"/>
    <col min="11526" max="11528" width="10.7109375" style="181" customWidth="1"/>
    <col min="11529" max="11529" width="3.7109375" style="181" customWidth="1"/>
    <col min="11530" max="11530" width="9.42578125" style="181" bestFit="1" customWidth="1"/>
    <col min="11531" max="11777" width="9.140625" style="181"/>
    <col min="11778" max="11778" width="13.7109375" style="181" customWidth="1"/>
    <col min="11779" max="11779" width="42.7109375" style="181" bestFit="1" customWidth="1"/>
    <col min="11780" max="11781" width="8.7109375" style="181" customWidth="1"/>
    <col min="11782" max="11784" width="10.7109375" style="181" customWidth="1"/>
    <col min="11785" max="11785" width="3.7109375" style="181" customWidth="1"/>
    <col min="11786" max="11786" width="9.42578125" style="181" bestFit="1" customWidth="1"/>
    <col min="11787" max="12033" width="9.140625" style="181"/>
    <col min="12034" max="12034" width="13.7109375" style="181" customWidth="1"/>
    <col min="12035" max="12035" width="42.7109375" style="181" bestFit="1" customWidth="1"/>
    <col min="12036" max="12037" width="8.7109375" style="181" customWidth="1"/>
    <col min="12038" max="12040" width="10.7109375" style="181" customWidth="1"/>
    <col min="12041" max="12041" width="3.7109375" style="181" customWidth="1"/>
    <col min="12042" max="12042" width="9.42578125" style="181" bestFit="1" customWidth="1"/>
    <col min="12043" max="12289" width="9.140625" style="181"/>
    <col min="12290" max="12290" width="13.7109375" style="181" customWidth="1"/>
    <col min="12291" max="12291" width="42.7109375" style="181" bestFit="1" customWidth="1"/>
    <col min="12292" max="12293" width="8.7109375" style="181" customWidth="1"/>
    <col min="12294" max="12296" width="10.7109375" style="181" customWidth="1"/>
    <col min="12297" max="12297" width="3.7109375" style="181" customWidth="1"/>
    <col min="12298" max="12298" width="9.42578125" style="181" bestFit="1" customWidth="1"/>
    <col min="12299" max="12545" width="9.140625" style="181"/>
    <col min="12546" max="12546" width="13.7109375" style="181" customWidth="1"/>
    <col min="12547" max="12547" width="42.7109375" style="181" bestFit="1" customWidth="1"/>
    <col min="12548" max="12549" width="8.7109375" style="181" customWidth="1"/>
    <col min="12550" max="12552" width="10.7109375" style="181" customWidth="1"/>
    <col min="12553" max="12553" width="3.7109375" style="181" customWidth="1"/>
    <col min="12554" max="12554" width="9.42578125" style="181" bestFit="1" customWidth="1"/>
    <col min="12555" max="12801" width="9.140625" style="181"/>
    <col min="12802" max="12802" width="13.7109375" style="181" customWidth="1"/>
    <col min="12803" max="12803" width="42.7109375" style="181" bestFit="1" customWidth="1"/>
    <col min="12804" max="12805" width="8.7109375" style="181" customWidth="1"/>
    <col min="12806" max="12808" width="10.7109375" style="181" customWidth="1"/>
    <col min="12809" max="12809" width="3.7109375" style="181" customWidth="1"/>
    <col min="12810" max="12810" width="9.42578125" style="181" bestFit="1" customWidth="1"/>
    <col min="12811" max="13057" width="9.140625" style="181"/>
    <col min="13058" max="13058" width="13.7109375" style="181" customWidth="1"/>
    <col min="13059" max="13059" width="42.7109375" style="181" bestFit="1" customWidth="1"/>
    <col min="13060" max="13061" width="8.7109375" style="181" customWidth="1"/>
    <col min="13062" max="13064" width="10.7109375" style="181" customWidth="1"/>
    <col min="13065" max="13065" width="3.7109375" style="181" customWidth="1"/>
    <col min="13066" max="13066" width="9.42578125" style="181" bestFit="1" customWidth="1"/>
    <col min="13067" max="13313" width="9.140625" style="181"/>
    <col min="13314" max="13314" width="13.7109375" style="181" customWidth="1"/>
    <col min="13315" max="13315" width="42.7109375" style="181" bestFit="1" customWidth="1"/>
    <col min="13316" max="13317" width="8.7109375" style="181" customWidth="1"/>
    <col min="13318" max="13320" width="10.7109375" style="181" customWidth="1"/>
    <col min="13321" max="13321" width="3.7109375" style="181" customWidth="1"/>
    <col min="13322" max="13322" width="9.42578125" style="181" bestFit="1" customWidth="1"/>
    <col min="13323" max="13569" width="9.140625" style="181"/>
    <col min="13570" max="13570" width="13.7109375" style="181" customWidth="1"/>
    <col min="13571" max="13571" width="42.7109375" style="181" bestFit="1" customWidth="1"/>
    <col min="13572" max="13573" width="8.7109375" style="181" customWidth="1"/>
    <col min="13574" max="13576" width="10.7109375" style="181" customWidth="1"/>
    <col min="13577" max="13577" width="3.7109375" style="181" customWidth="1"/>
    <col min="13578" max="13578" width="9.42578125" style="181" bestFit="1" customWidth="1"/>
    <col min="13579" max="13825" width="9.140625" style="181"/>
    <col min="13826" max="13826" width="13.7109375" style="181" customWidth="1"/>
    <col min="13827" max="13827" width="42.7109375" style="181" bestFit="1" customWidth="1"/>
    <col min="13828" max="13829" width="8.7109375" style="181" customWidth="1"/>
    <col min="13830" max="13832" width="10.7109375" style="181" customWidth="1"/>
    <col min="13833" max="13833" width="3.7109375" style="181" customWidth="1"/>
    <col min="13834" max="13834" width="9.42578125" style="181" bestFit="1" customWidth="1"/>
    <col min="13835" max="14081" width="9.140625" style="181"/>
    <col min="14082" max="14082" width="13.7109375" style="181" customWidth="1"/>
    <col min="14083" max="14083" width="42.7109375" style="181" bestFit="1" customWidth="1"/>
    <col min="14084" max="14085" width="8.7109375" style="181" customWidth="1"/>
    <col min="14086" max="14088" width="10.7109375" style="181" customWidth="1"/>
    <col min="14089" max="14089" width="3.7109375" style="181" customWidth="1"/>
    <col min="14090" max="14090" width="9.42578125" style="181" bestFit="1" customWidth="1"/>
    <col min="14091" max="14337" width="9.140625" style="181"/>
    <col min="14338" max="14338" width="13.7109375" style="181" customWidth="1"/>
    <col min="14339" max="14339" width="42.7109375" style="181" bestFit="1" customWidth="1"/>
    <col min="14340" max="14341" width="8.7109375" style="181" customWidth="1"/>
    <col min="14342" max="14344" width="10.7109375" style="181" customWidth="1"/>
    <col min="14345" max="14345" width="3.7109375" style="181" customWidth="1"/>
    <col min="14346" max="14346" width="9.42578125" style="181" bestFit="1" customWidth="1"/>
    <col min="14347" max="14593" width="9.140625" style="181"/>
    <col min="14594" max="14594" width="13.7109375" style="181" customWidth="1"/>
    <col min="14595" max="14595" width="42.7109375" style="181" bestFit="1" customWidth="1"/>
    <col min="14596" max="14597" width="8.7109375" style="181" customWidth="1"/>
    <col min="14598" max="14600" width="10.7109375" style="181" customWidth="1"/>
    <col min="14601" max="14601" width="3.7109375" style="181" customWidth="1"/>
    <col min="14602" max="14602" width="9.42578125" style="181" bestFit="1" customWidth="1"/>
    <col min="14603" max="14849" width="9.140625" style="181"/>
    <col min="14850" max="14850" width="13.7109375" style="181" customWidth="1"/>
    <col min="14851" max="14851" width="42.7109375" style="181" bestFit="1" customWidth="1"/>
    <col min="14852" max="14853" width="8.7109375" style="181" customWidth="1"/>
    <col min="14854" max="14856" width="10.7109375" style="181" customWidth="1"/>
    <col min="14857" max="14857" width="3.7109375" style="181" customWidth="1"/>
    <col min="14858" max="14858" width="9.42578125" style="181" bestFit="1" customWidth="1"/>
    <col min="14859" max="15105" width="9.140625" style="181"/>
    <col min="15106" max="15106" width="13.7109375" style="181" customWidth="1"/>
    <col min="15107" max="15107" width="42.7109375" style="181" bestFit="1" customWidth="1"/>
    <col min="15108" max="15109" width="8.7109375" style="181" customWidth="1"/>
    <col min="15110" max="15112" width="10.7109375" style="181" customWidth="1"/>
    <col min="15113" max="15113" width="3.7109375" style="181" customWidth="1"/>
    <col min="15114" max="15114" width="9.42578125" style="181" bestFit="1" customWidth="1"/>
    <col min="15115" max="15361" width="9.140625" style="181"/>
    <col min="15362" max="15362" width="13.7109375" style="181" customWidth="1"/>
    <col min="15363" max="15363" width="42.7109375" style="181" bestFit="1" customWidth="1"/>
    <col min="15364" max="15365" width="8.7109375" style="181" customWidth="1"/>
    <col min="15366" max="15368" width="10.7109375" style="181" customWidth="1"/>
    <col min="15369" max="15369" width="3.7109375" style="181" customWidth="1"/>
    <col min="15370" max="15370" width="9.42578125" style="181" bestFit="1" customWidth="1"/>
    <col min="15371" max="15617" width="9.140625" style="181"/>
    <col min="15618" max="15618" width="13.7109375" style="181" customWidth="1"/>
    <col min="15619" max="15619" width="42.7109375" style="181" bestFit="1" customWidth="1"/>
    <col min="15620" max="15621" width="8.7109375" style="181" customWidth="1"/>
    <col min="15622" max="15624" width="10.7109375" style="181" customWidth="1"/>
    <col min="15625" max="15625" width="3.7109375" style="181" customWidth="1"/>
    <col min="15626" max="15626" width="9.42578125" style="181" bestFit="1" customWidth="1"/>
    <col min="15627" max="15873" width="9.140625" style="181"/>
    <col min="15874" max="15874" width="13.7109375" style="181" customWidth="1"/>
    <col min="15875" max="15875" width="42.7109375" style="181" bestFit="1" customWidth="1"/>
    <col min="15876" max="15877" width="8.7109375" style="181" customWidth="1"/>
    <col min="15878" max="15880" width="10.7109375" style="181" customWidth="1"/>
    <col min="15881" max="15881" width="3.7109375" style="181" customWidth="1"/>
    <col min="15882" max="15882" width="9.42578125" style="181" bestFit="1" customWidth="1"/>
    <col min="15883" max="16129" width="9.140625" style="181"/>
    <col min="16130" max="16130" width="13.7109375" style="181" customWidth="1"/>
    <col min="16131" max="16131" width="42.7109375" style="181" bestFit="1" customWidth="1"/>
    <col min="16132" max="16133" width="8.7109375" style="181" customWidth="1"/>
    <col min="16134" max="16136" width="10.7109375" style="181" customWidth="1"/>
    <col min="16137" max="16137" width="3.7109375" style="181" customWidth="1"/>
    <col min="16138" max="16138" width="9.42578125" style="181" bestFit="1" customWidth="1"/>
    <col min="16139" max="16384" width="9.140625" style="181"/>
  </cols>
  <sheetData>
    <row r="1" spans="2:12" ht="15.75" thickBot="1" x14ac:dyDescent="0.3">
      <c r="C1" s="3"/>
      <c r="D1" s="4"/>
    </row>
    <row r="2" spans="2:12" x14ac:dyDescent="0.25">
      <c r="B2" s="376" t="s">
        <v>327</v>
      </c>
      <c r="C2" s="366" t="s">
        <v>331</v>
      </c>
      <c r="D2" s="378"/>
      <c r="E2" s="378"/>
      <c r="F2" s="379"/>
      <c r="L2" s="101"/>
    </row>
    <row r="3" spans="2:12" ht="15.75" thickBot="1" x14ac:dyDescent="0.3">
      <c r="B3" s="377"/>
      <c r="C3" s="380"/>
      <c r="D3" s="381"/>
      <c r="E3" s="381"/>
      <c r="F3" s="382"/>
    </row>
    <row r="4" spans="2:12" x14ac:dyDescent="0.25">
      <c r="C4" s="380"/>
      <c r="D4" s="381"/>
      <c r="E4" s="381"/>
      <c r="F4" s="382"/>
    </row>
    <row r="5" spans="2:12" x14ac:dyDescent="0.25">
      <c r="C5" s="380"/>
      <c r="D5" s="381"/>
      <c r="E5" s="381"/>
      <c r="F5" s="382"/>
    </row>
    <row r="6" spans="2:12" x14ac:dyDescent="0.25">
      <c r="C6" s="380"/>
      <c r="D6" s="381"/>
      <c r="E6" s="381"/>
      <c r="F6" s="382"/>
    </row>
    <row r="7" spans="2:12" x14ac:dyDescent="0.25">
      <c r="C7" s="380"/>
      <c r="D7" s="381"/>
      <c r="E7" s="381"/>
      <c r="F7" s="382"/>
    </row>
    <row r="8" spans="2:12" x14ac:dyDescent="0.25">
      <c r="C8" s="380"/>
      <c r="D8" s="381"/>
      <c r="E8" s="381"/>
      <c r="F8" s="382"/>
    </row>
    <row r="9" spans="2:12" x14ac:dyDescent="0.25">
      <c r="C9" s="380"/>
      <c r="D9" s="381"/>
      <c r="E9" s="381"/>
      <c r="F9" s="382"/>
    </row>
    <row r="10" spans="2:12" x14ac:dyDescent="0.25">
      <c r="C10" s="380"/>
      <c r="D10" s="381"/>
      <c r="E10" s="381"/>
      <c r="F10" s="382"/>
    </row>
    <row r="11" spans="2:12" x14ac:dyDescent="0.25">
      <c r="C11" s="380"/>
      <c r="D11" s="381"/>
      <c r="E11" s="381"/>
      <c r="F11" s="382"/>
    </row>
    <row r="12" spans="2:12" x14ac:dyDescent="0.25">
      <c r="C12" s="380"/>
      <c r="D12" s="381"/>
      <c r="E12" s="381"/>
      <c r="F12" s="382"/>
    </row>
    <row r="13" spans="2:12" x14ac:dyDescent="0.25">
      <c r="C13" s="383"/>
      <c r="D13" s="384"/>
      <c r="E13" s="384"/>
      <c r="F13" s="385"/>
    </row>
    <row r="14" spans="2:12" ht="15.75" thickBot="1" x14ac:dyDescent="0.3"/>
    <row r="15" spans="2:12" s="8" customFormat="1" ht="13.5" thickBot="1" x14ac:dyDescent="0.25">
      <c r="C15" s="8" t="s">
        <v>0</v>
      </c>
      <c r="D15" s="9"/>
      <c r="E15" s="10"/>
      <c r="F15" s="11" t="s">
        <v>1</v>
      </c>
      <c r="G15" s="12">
        <v>1</v>
      </c>
      <c r="H15" s="10"/>
    </row>
    <row r="16" spans="2:12" ht="15.75" thickBot="1" x14ac:dyDescent="0.3">
      <c r="C16" s="8"/>
      <c r="F16" s="11"/>
      <c r="G16" s="12"/>
    </row>
    <row r="17" spans="1:13" ht="15.75" thickBot="1" x14ac:dyDescent="0.3">
      <c r="C17" s="8"/>
      <c r="F17" s="11"/>
      <c r="G17" s="12"/>
    </row>
    <row r="18" spans="1:13" ht="15.75" thickBot="1" x14ac:dyDescent="0.3"/>
    <row r="19" spans="1:13" s="18" customFormat="1" ht="12.75" x14ac:dyDescent="0.2">
      <c r="B19" s="13" t="s">
        <v>2</v>
      </c>
      <c r="C19" s="14" t="s">
        <v>3</v>
      </c>
      <c r="D19" s="14" t="s">
        <v>4</v>
      </c>
      <c r="E19" s="15" t="s">
        <v>5</v>
      </c>
      <c r="F19" s="15" t="s">
        <v>6</v>
      </c>
      <c r="G19" s="15" t="s">
        <v>7</v>
      </c>
      <c r="H19" s="15" t="s">
        <v>8</v>
      </c>
    </row>
    <row r="20" spans="1:13" s="18" customFormat="1" ht="13.5" thickBot="1" x14ac:dyDescent="0.25">
      <c r="B20" s="19" t="s">
        <v>9</v>
      </c>
      <c r="C20" s="20"/>
      <c r="D20" s="20"/>
      <c r="E20" s="21"/>
      <c r="F20" s="21"/>
      <c r="G20" s="21"/>
      <c r="H20" s="21"/>
    </row>
    <row r="21" spans="1:13" s="18" customFormat="1" ht="13.5" thickBot="1" x14ac:dyDescent="0.25">
      <c r="B21" s="95"/>
      <c r="C21" s="25" t="s">
        <v>13</v>
      </c>
      <c r="D21" s="26"/>
      <c r="E21" s="27"/>
      <c r="F21" s="27"/>
      <c r="G21" s="27"/>
      <c r="H21" s="29"/>
    </row>
    <row r="22" spans="1:13" s="119" customFormat="1" ht="12.75" x14ac:dyDescent="0.2">
      <c r="B22" s="159"/>
      <c r="C22" s="114"/>
      <c r="D22" s="115"/>
      <c r="E22" s="116"/>
      <c r="F22" s="116"/>
      <c r="G22" s="117"/>
      <c r="H22" s="118"/>
    </row>
    <row r="23" spans="1:13" s="126" customFormat="1" x14ac:dyDescent="0.25">
      <c r="B23" s="121"/>
      <c r="C23" s="121"/>
      <c r="D23" s="122"/>
      <c r="E23" s="123"/>
      <c r="F23" s="123"/>
      <c r="G23" s="124"/>
      <c r="H23" s="125"/>
      <c r="J23" s="39"/>
      <c r="K23" s="40"/>
      <c r="L23" s="127"/>
      <c r="M23" s="127"/>
    </row>
    <row r="24" spans="1:13" x14ac:dyDescent="0.25">
      <c r="B24" s="46"/>
      <c r="C24" s="128"/>
      <c r="D24" s="129"/>
      <c r="E24" s="130"/>
      <c r="F24" s="130"/>
      <c r="G24" s="131"/>
      <c r="H24" s="132"/>
      <c r="J24" s="45"/>
    </row>
    <row r="25" spans="1:13" x14ac:dyDescent="0.25">
      <c r="B25" s="46"/>
      <c r="C25" s="46"/>
      <c r="D25" s="129"/>
      <c r="E25" s="133"/>
      <c r="F25" s="133"/>
      <c r="G25" s="131"/>
      <c r="H25" s="132"/>
      <c r="J25" s="45"/>
    </row>
    <row r="26" spans="1:13" ht="15.75" thickBot="1" x14ac:dyDescent="0.3">
      <c r="B26" s="96"/>
      <c r="C26" s="50"/>
      <c r="D26" s="51"/>
      <c r="E26" s="134"/>
      <c r="F26" s="134"/>
      <c r="G26" s="134"/>
      <c r="H26" s="135"/>
    </row>
    <row r="27" spans="1:13" ht="15.75" thickBot="1" x14ac:dyDescent="0.3">
      <c r="B27" s="97"/>
      <c r="C27" s="56" t="s">
        <v>14</v>
      </c>
      <c r="D27" s="57"/>
      <c r="E27" s="136"/>
      <c r="F27" s="136"/>
      <c r="G27" s="60" t="s">
        <v>15</v>
      </c>
      <c r="H27" s="12">
        <f>SUM(H22:H26)</f>
        <v>0</v>
      </c>
    </row>
    <row r="28" spans="1:13" ht="15.75" thickBot="1" x14ac:dyDescent="0.3">
      <c r="B28" s="97"/>
      <c r="C28" s="50"/>
      <c r="D28" s="61"/>
      <c r="E28" s="137"/>
      <c r="F28" s="137"/>
      <c r="G28" s="137"/>
      <c r="H28" s="138"/>
    </row>
    <row r="29" spans="1:13" ht="15.75" thickBot="1" x14ac:dyDescent="0.3">
      <c r="B29" s="98"/>
      <c r="C29" s="25" t="s">
        <v>16</v>
      </c>
      <c r="D29" s="61"/>
      <c r="E29" s="137"/>
      <c r="F29" s="137"/>
      <c r="G29" s="137"/>
      <c r="H29" s="138"/>
    </row>
    <row r="30" spans="1:13" s="180" customFormat="1" x14ac:dyDescent="0.25">
      <c r="A30" s="230"/>
      <c r="B30" s="99"/>
      <c r="C30" s="67"/>
      <c r="D30" s="68"/>
      <c r="E30" s="139"/>
      <c r="F30" s="139"/>
      <c r="G30" s="139"/>
      <c r="H30" s="140"/>
    </row>
    <row r="31" spans="1:13" s="180" customFormat="1" x14ac:dyDescent="0.25">
      <c r="A31" s="230"/>
      <c r="B31" s="74"/>
      <c r="C31" s="74"/>
      <c r="D31" s="75"/>
      <c r="E31" s="142"/>
      <c r="F31" s="142"/>
      <c r="G31" s="124"/>
      <c r="H31" s="125"/>
    </row>
    <row r="32" spans="1:13" s="180" customFormat="1" x14ac:dyDescent="0.25">
      <c r="A32" s="230"/>
      <c r="B32" s="74"/>
      <c r="C32" s="74"/>
      <c r="D32" s="75"/>
      <c r="E32" s="142"/>
      <c r="F32" s="142"/>
      <c r="G32" s="124"/>
      <c r="H32" s="125"/>
    </row>
    <row r="33" spans="1:10" s="180" customFormat="1" x14ac:dyDescent="0.25">
      <c r="A33" s="230"/>
      <c r="B33" s="74"/>
      <c r="C33" s="74"/>
      <c r="D33" s="75"/>
      <c r="E33" s="142"/>
      <c r="F33" s="142"/>
      <c r="G33" s="142"/>
      <c r="H33" s="125"/>
    </row>
    <row r="34" spans="1:10" s="180" customFormat="1" x14ac:dyDescent="0.25">
      <c r="A34" s="230"/>
      <c r="B34" s="74"/>
      <c r="C34" s="74"/>
      <c r="D34" s="75"/>
      <c r="E34" s="142"/>
      <c r="F34" s="142"/>
      <c r="G34" s="124"/>
      <c r="H34" s="125"/>
    </row>
    <row r="35" spans="1:10" s="180" customFormat="1" x14ac:dyDescent="0.25">
      <c r="A35" s="230"/>
      <c r="B35" s="74"/>
      <c r="C35" s="74"/>
      <c r="D35" s="75"/>
      <c r="E35" s="142"/>
      <c r="F35" s="142"/>
      <c r="G35" s="124"/>
      <c r="H35" s="125"/>
    </row>
    <row r="36" spans="1:10" x14ac:dyDescent="0.25">
      <c r="B36" s="46"/>
      <c r="C36" s="46"/>
      <c r="D36" s="78"/>
      <c r="E36" s="133"/>
      <c r="F36" s="133"/>
      <c r="G36" s="133"/>
      <c r="H36" s="132"/>
    </row>
    <row r="37" spans="1:10" ht="15.75" thickBot="1" x14ac:dyDescent="0.3">
      <c r="B37" s="96"/>
      <c r="C37" s="50"/>
      <c r="D37" s="79"/>
      <c r="E37" s="143"/>
      <c r="F37" s="143"/>
      <c r="G37" s="131"/>
      <c r="H37" s="144"/>
      <c r="J37" s="45"/>
    </row>
    <row r="38" spans="1:10" ht="15.75" thickBot="1" x14ac:dyDescent="0.3">
      <c r="B38" s="97"/>
      <c r="C38" s="56" t="s">
        <v>17</v>
      </c>
      <c r="D38" s="57"/>
      <c r="E38" s="136"/>
      <c r="F38" s="136"/>
      <c r="G38" s="60" t="s">
        <v>15</v>
      </c>
      <c r="H38" s="12">
        <f>SUM(H30:H37)</f>
        <v>0</v>
      </c>
    </row>
    <row r="39" spans="1:10" ht="15.75" thickBot="1" x14ac:dyDescent="0.3">
      <c r="B39" s="97"/>
      <c r="C39" s="50"/>
      <c r="D39" s="61"/>
      <c r="E39" s="137"/>
      <c r="F39" s="137"/>
      <c r="G39" s="137"/>
      <c r="H39" s="138"/>
    </row>
    <row r="40" spans="1:10" ht="15.75" thickBot="1" x14ac:dyDescent="0.3">
      <c r="B40" s="98"/>
      <c r="C40" s="25" t="s">
        <v>18</v>
      </c>
      <c r="D40" s="61"/>
      <c r="E40" s="137"/>
      <c r="F40" s="137"/>
      <c r="G40" s="137"/>
      <c r="H40" s="138"/>
    </row>
    <row r="41" spans="1:10" ht="178.5" x14ac:dyDescent="0.25">
      <c r="B41" s="224" t="str">
        <f>'ANAS 2015'!B21</f>
        <v>SIC.04.01.001.b</v>
      </c>
      <c r="C41" s="257" t="str">
        <f>'ANAS 2015'!C21</f>
        <v xml:space="preserve">SEGNALETICA ORIZZONTALE CON VERNICE RIFRANGENTE A BASE SOLVENTE 
esecuzione di segnaletica orizzontale di nuovo impianto costituita da strisce rifrangenti longitudinali o trasversali rette o curve, semplici o affiancate, continue o discontinue, eseguita con vernice a solvente, di qualsiasi colore, premiscelata con perline di vetro.
Compreso ogni onere per nolo di attrezzature, forniture di materiale, tracciamento, anche in presenza di traffico, la pulizia e la preparazione dalle zone di impianto prima della posa, l'installazione ed il mantenimento della segnaletica di cantiere regolamentare, il pilotaggio del traffico ed ogni altro onere per un lavoro eseguito a perfetta regola d'arte.
Le caratteristiche fotometriche, colorimetriche e di resistenza al derapaggio dovranno essere conformi alle prescrizioni generali previste dalla norma UNI EN 1436/98 e a quanto riportato nelle norme tecniche del capitolato speciale d'appalto e dovranno essere mantenute per l'intera durata della fase di lavoro al fine di garantire la sicurezza dei lavoratori.
Per ogni metro lineare effettivamente ricoperto 
-PER STRISCE CONTINUE E DISCONTINUE DA CENTIMETRI 15 </v>
      </c>
      <c r="D41" s="234" t="str">
        <f>'ANAS 2015'!D21</f>
        <v xml:space="preserve">m </v>
      </c>
      <c r="E41" s="249">
        <v>560</v>
      </c>
      <c r="F41" s="249">
        <f>'ANAS 2015'!E21</f>
        <v>0.4</v>
      </c>
      <c r="G41" s="251">
        <f>E41/$G$15</f>
        <v>560</v>
      </c>
      <c r="H41" s="252">
        <f>G41*F41</f>
        <v>224</v>
      </c>
      <c r="J41" s="45"/>
    </row>
    <row r="42" spans="1:10" ht="77.25" thickBot="1" x14ac:dyDescent="0.3">
      <c r="B42" s="224" t="str">
        <f>'ANAS 2015'!B22</f>
        <v xml:space="preserve">SIC.04.01.005.a </v>
      </c>
      <c r="C42" s="257" t="str">
        <f>'ANAS 2015'!C22</f>
        <v xml:space="preserve">CANCELLAZIONE DI SEGNALETICA ORIZZONTALE CON IMPIEGO DI ATTREZZATURA ABRASIVA 
compreso carico, trasporto a rifiuto e scarico in idonee discariche di raccolta del materiale di risulta ed ogni altro onere e magistero per dare il lavoro compiuto a perfetta regola d'arte. Per ogni metro lineare effettivamente cancellato
-PER STRISCE CONTINUE E DISCONTINUE </v>
      </c>
      <c r="D42" s="239" t="str">
        <f>'ANAS 2015'!D22</f>
        <v xml:space="preserve">m </v>
      </c>
      <c r="E42" s="253">
        <v>560</v>
      </c>
      <c r="F42" s="258">
        <f>'ANAS 2015'!E22</f>
        <v>1.8</v>
      </c>
      <c r="G42" s="255">
        <f>E42/$G$15</f>
        <v>560</v>
      </c>
      <c r="H42" s="256">
        <f>G42*F42</f>
        <v>1008</v>
      </c>
      <c r="J42" s="45"/>
    </row>
    <row r="43" spans="1:10" ht="15.75" thickBot="1" x14ac:dyDescent="0.3">
      <c r="B43" s="97"/>
      <c r="C43" s="56" t="s">
        <v>22</v>
      </c>
      <c r="D43" s="57"/>
      <c r="E43" s="136"/>
      <c r="F43" s="136"/>
      <c r="G43" s="60" t="s">
        <v>15</v>
      </c>
      <c r="H43" s="12">
        <f>SUM(H41:H42)</f>
        <v>1232</v>
      </c>
    </row>
    <row r="44" spans="1:10" ht="15.75" thickBot="1" x14ac:dyDescent="0.3">
      <c r="C44" s="87"/>
      <c r="D44" s="88"/>
      <c r="E44" s="147"/>
      <c r="F44" s="147"/>
      <c r="G44" s="148"/>
      <c r="H44" s="148"/>
    </row>
    <row r="45" spans="1:10" ht="15.75" thickBot="1" x14ac:dyDescent="0.3">
      <c r="C45" s="91"/>
      <c r="D45" s="91"/>
      <c r="E45" s="91"/>
      <c r="F45" s="91" t="s">
        <v>23</v>
      </c>
      <c r="G45" s="92" t="s">
        <v>15</v>
      </c>
      <c r="H45" s="12">
        <f>H43+H38+H27</f>
        <v>1232</v>
      </c>
    </row>
  </sheetData>
  <mergeCells count="2">
    <mergeCell ref="B2:B3"/>
    <mergeCell ref="C2:F13"/>
  </mergeCells>
  <pageMargins left="0.7" right="0.7" top="0.75" bottom="0.75" header="0.3" footer="0.3"/>
  <pageSetup paperSize="9" scale="59" orientation="portrait" r:id="rId1"/>
  <colBreaks count="2" manualBreakCount="2">
    <brk id="1" max="1048575" man="1"/>
    <brk id="8" max="57" man="1"/>
  </colBreak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M47"/>
  <sheetViews>
    <sheetView view="pageBreakPreview" zoomScale="85" zoomScaleNormal="85" zoomScaleSheetLayoutView="85" workbookViewId="0">
      <selection activeCell="C2" sqref="C2:F13"/>
    </sheetView>
  </sheetViews>
  <sheetFormatPr defaultRowHeight="15" x14ac:dyDescent="0.25"/>
  <cols>
    <col min="1" max="1" width="3.7109375" style="231" customWidth="1"/>
    <col min="2" max="2" width="15.7109375" style="101" customWidth="1"/>
    <col min="3" max="3" width="80.7109375" style="181" customWidth="1"/>
    <col min="4" max="4" width="8.7109375" style="6" customWidth="1"/>
    <col min="5" max="5" width="8.7109375" style="112" customWidth="1"/>
    <col min="6" max="6" width="11.140625" style="112" customWidth="1"/>
    <col min="7" max="7" width="11.28515625" style="112" bestFit="1" customWidth="1"/>
    <col min="8" max="8" width="10.140625" style="112" bestFit="1" customWidth="1"/>
    <col min="9" max="9" width="3.7109375" style="181" customWidth="1"/>
    <col min="10" max="257" width="9.140625" style="181"/>
    <col min="258" max="258" width="13.7109375" style="181" customWidth="1"/>
    <col min="259" max="259" width="42.7109375" style="181" customWidth="1"/>
    <col min="260" max="261" width="8.7109375" style="181" customWidth="1"/>
    <col min="262" max="262" width="11.140625" style="181" customWidth="1"/>
    <col min="263" max="263" width="11.28515625" style="181" bestFit="1" customWidth="1"/>
    <col min="264" max="264" width="10.140625" style="181" bestFit="1" customWidth="1"/>
    <col min="265" max="265" width="3.7109375" style="181" customWidth="1"/>
    <col min="266" max="513" width="9.140625" style="181"/>
    <col min="514" max="514" width="13.7109375" style="181" customWidth="1"/>
    <col min="515" max="515" width="42.7109375" style="181" customWidth="1"/>
    <col min="516" max="517" width="8.7109375" style="181" customWidth="1"/>
    <col min="518" max="518" width="11.140625" style="181" customWidth="1"/>
    <col min="519" max="519" width="11.28515625" style="181" bestFit="1" customWidth="1"/>
    <col min="520" max="520" width="10.140625" style="181" bestFit="1" customWidth="1"/>
    <col min="521" max="521" width="3.7109375" style="181" customWidth="1"/>
    <col min="522" max="769" width="9.140625" style="181"/>
    <col min="770" max="770" width="13.7109375" style="181" customWidth="1"/>
    <col min="771" max="771" width="42.7109375" style="181" customWidth="1"/>
    <col min="772" max="773" width="8.7109375" style="181" customWidth="1"/>
    <col min="774" max="774" width="11.140625" style="181" customWidth="1"/>
    <col min="775" max="775" width="11.28515625" style="181" bestFit="1" customWidth="1"/>
    <col min="776" max="776" width="10.140625" style="181" bestFit="1" customWidth="1"/>
    <col min="777" max="777" width="3.7109375" style="181" customWidth="1"/>
    <col min="778" max="1025" width="9.140625" style="181"/>
    <col min="1026" max="1026" width="13.7109375" style="181" customWidth="1"/>
    <col min="1027" max="1027" width="42.7109375" style="181" customWidth="1"/>
    <col min="1028" max="1029" width="8.7109375" style="181" customWidth="1"/>
    <col min="1030" max="1030" width="11.140625" style="181" customWidth="1"/>
    <col min="1031" max="1031" width="11.28515625" style="181" bestFit="1" customWidth="1"/>
    <col min="1032" max="1032" width="10.140625" style="181" bestFit="1" customWidth="1"/>
    <col min="1033" max="1033" width="3.7109375" style="181" customWidth="1"/>
    <col min="1034" max="1281" width="9.140625" style="181"/>
    <col min="1282" max="1282" width="13.7109375" style="181" customWidth="1"/>
    <col min="1283" max="1283" width="42.7109375" style="181" customWidth="1"/>
    <col min="1284" max="1285" width="8.7109375" style="181" customWidth="1"/>
    <col min="1286" max="1286" width="11.140625" style="181" customWidth="1"/>
    <col min="1287" max="1287" width="11.28515625" style="181" bestFit="1" customWidth="1"/>
    <col min="1288" max="1288" width="10.140625" style="181" bestFit="1" customWidth="1"/>
    <col min="1289" max="1289" width="3.7109375" style="181" customWidth="1"/>
    <col min="1290" max="1537" width="9.140625" style="181"/>
    <col min="1538" max="1538" width="13.7109375" style="181" customWidth="1"/>
    <col min="1539" max="1539" width="42.7109375" style="181" customWidth="1"/>
    <col min="1540" max="1541" width="8.7109375" style="181" customWidth="1"/>
    <col min="1542" max="1542" width="11.140625" style="181" customWidth="1"/>
    <col min="1543" max="1543" width="11.28515625" style="181" bestFit="1" customWidth="1"/>
    <col min="1544" max="1544" width="10.140625" style="181" bestFit="1" customWidth="1"/>
    <col min="1545" max="1545" width="3.7109375" style="181" customWidth="1"/>
    <col min="1546" max="1793" width="9.140625" style="181"/>
    <col min="1794" max="1794" width="13.7109375" style="181" customWidth="1"/>
    <col min="1795" max="1795" width="42.7109375" style="181" customWidth="1"/>
    <col min="1796" max="1797" width="8.7109375" style="181" customWidth="1"/>
    <col min="1798" max="1798" width="11.140625" style="181" customWidth="1"/>
    <col min="1799" max="1799" width="11.28515625" style="181" bestFit="1" customWidth="1"/>
    <col min="1800" max="1800" width="10.140625" style="181" bestFit="1" customWidth="1"/>
    <col min="1801" max="1801" width="3.7109375" style="181" customWidth="1"/>
    <col min="1802" max="2049" width="9.140625" style="181"/>
    <col min="2050" max="2050" width="13.7109375" style="181" customWidth="1"/>
    <col min="2051" max="2051" width="42.7109375" style="181" customWidth="1"/>
    <col min="2052" max="2053" width="8.7109375" style="181" customWidth="1"/>
    <col min="2054" max="2054" width="11.140625" style="181" customWidth="1"/>
    <col min="2055" max="2055" width="11.28515625" style="181" bestFit="1" customWidth="1"/>
    <col min="2056" max="2056" width="10.140625" style="181" bestFit="1" customWidth="1"/>
    <col min="2057" max="2057" width="3.7109375" style="181" customWidth="1"/>
    <col min="2058" max="2305" width="9.140625" style="181"/>
    <col min="2306" max="2306" width="13.7109375" style="181" customWidth="1"/>
    <col min="2307" max="2307" width="42.7109375" style="181" customWidth="1"/>
    <col min="2308" max="2309" width="8.7109375" style="181" customWidth="1"/>
    <col min="2310" max="2310" width="11.140625" style="181" customWidth="1"/>
    <col min="2311" max="2311" width="11.28515625" style="181" bestFit="1" customWidth="1"/>
    <col min="2312" max="2312" width="10.140625" style="181" bestFit="1" customWidth="1"/>
    <col min="2313" max="2313" width="3.7109375" style="181" customWidth="1"/>
    <col min="2314" max="2561" width="9.140625" style="181"/>
    <col min="2562" max="2562" width="13.7109375" style="181" customWidth="1"/>
    <col min="2563" max="2563" width="42.7109375" style="181" customWidth="1"/>
    <col min="2564" max="2565" width="8.7109375" style="181" customWidth="1"/>
    <col min="2566" max="2566" width="11.140625" style="181" customWidth="1"/>
    <col min="2567" max="2567" width="11.28515625" style="181" bestFit="1" customWidth="1"/>
    <col min="2568" max="2568" width="10.140625" style="181" bestFit="1" customWidth="1"/>
    <col min="2569" max="2569" width="3.7109375" style="181" customWidth="1"/>
    <col min="2570" max="2817" width="9.140625" style="181"/>
    <col min="2818" max="2818" width="13.7109375" style="181" customWidth="1"/>
    <col min="2819" max="2819" width="42.7109375" style="181" customWidth="1"/>
    <col min="2820" max="2821" width="8.7109375" style="181" customWidth="1"/>
    <col min="2822" max="2822" width="11.140625" style="181" customWidth="1"/>
    <col min="2823" max="2823" width="11.28515625" style="181" bestFit="1" customWidth="1"/>
    <col min="2824" max="2824" width="10.140625" style="181" bestFit="1" customWidth="1"/>
    <col min="2825" max="2825" width="3.7109375" style="181" customWidth="1"/>
    <col min="2826" max="3073" width="9.140625" style="181"/>
    <col min="3074" max="3074" width="13.7109375" style="181" customWidth="1"/>
    <col min="3075" max="3075" width="42.7109375" style="181" customWidth="1"/>
    <col min="3076" max="3077" width="8.7109375" style="181" customWidth="1"/>
    <col min="3078" max="3078" width="11.140625" style="181" customWidth="1"/>
    <col min="3079" max="3079" width="11.28515625" style="181" bestFit="1" customWidth="1"/>
    <col min="3080" max="3080" width="10.140625" style="181" bestFit="1" customWidth="1"/>
    <col min="3081" max="3081" width="3.7109375" style="181" customWidth="1"/>
    <col min="3082" max="3329" width="9.140625" style="181"/>
    <col min="3330" max="3330" width="13.7109375" style="181" customWidth="1"/>
    <col min="3331" max="3331" width="42.7109375" style="181" customWidth="1"/>
    <col min="3332" max="3333" width="8.7109375" style="181" customWidth="1"/>
    <col min="3334" max="3334" width="11.140625" style="181" customWidth="1"/>
    <col min="3335" max="3335" width="11.28515625" style="181" bestFit="1" customWidth="1"/>
    <col min="3336" max="3336" width="10.140625" style="181" bestFit="1" customWidth="1"/>
    <col min="3337" max="3337" width="3.7109375" style="181" customWidth="1"/>
    <col min="3338" max="3585" width="9.140625" style="181"/>
    <col min="3586" max="3586" width="13.7109375" style="181" customWidth="1"/>
    <col min="3587" max="3587" width="42.7109375" style="181" customWidth="1"/>
    <col min="3588" max="3589" width="8.7109375" style="181" customWidth="1"/>
    <col min="3590" max="3590" width="11.140625" style="181" customWidth="1"/>
    <col min="3591" max="3591" width="11.28515625" style="181" bestFit="1" customWidth="1"/>
    <col min="3592" max="3592" width="10.140625" style="181" bestFit="1" customWidth="1"/>
    <col min="3593" max="3593" width="3.7109375" style="181" customWidth="1"/>
    <col min="3594" max="3841" width="9.140625" style="181"/>
    <col min="3842" max="3842" width="13.7109375" style="181" customWidth="1"/>
    <col min="3843" max="3843" width="42.7109375" style="181" customWidth="1"/>
    <col min="3844" max="3845" width="8.7109375" style="181" customWidth="1"/>
    <col min="3846" max="3846" width="11.140625" style="181" customWidth="1"/>
    <col min="3847" max="3847" width="11.28515625" style="181" bestFit="1" customWidth="1"/>
    <col min="3848" max="3848" width="10.140625" style="181" bestFit="1" customWidth="1"/>
    <col min="3849" max="3849" width="3.7109375" style="181" customWidth="1"/>
    <col min="3850" max="4097" width="9.140625" style="181"/>
    <col min="4098" max="4098" width="13.7109375" style="181" customWidth="1"/>
    <col min="4099" max="4099" width="42.7109375" style="181" customWidth="1"/>
    <col min="4100" max="4101" width="8.7109375" style="181" customWidth="1"/>
    <col min="4102" max="4102" width="11.140625" style="181" customWidth="1"/>
    <col min="4103" max="4103" width="11.28515625" style="181" bestFit="1" customWidth="1"/>
    <col min="4104" max="4104" width="10.140625" style="181" bestFit="1" customWidth="1"/>
    <col min="4105" max="4105" width="3.7109375" style="181" customWidth="1"/>
    <col min="4106" max="4353" width="9.140625" style="181"/>
    <col min="4354" max="4354" width="13.7109375" style="181" customWidth="1"/>
    <col min="4355" max="4355" width="42.7109375" style="181" customWidth="1"/>
    <col min="4356" max="4357" width="8.7109375" style="181" customWidth="1"/>
    <col min="4358" max="4358" width="11.140625" style="181" customWidth="1"/>
    <col min="4359" max="4359" width="11.28515625" style="181" bestFit="1" customWidth="1"/>
    <col min="4360" max="4360" width="10.140625" style="181" bestFit="1" customWidth="1"/>
    <col min="4361" max="4361" width="3.7109375" style="181" customWidth="1"/>
    <col min="4362" max="4609" width="9.140625" style="181"/>
    <col min="4610" max="4610" width="13.7109375" style="181" customWidth="1"/>
    <col min="4611" max="4611" width="42.7109375" style="181" customWidth="1"/>
    <col min="4612" max="4613" width="8.7109375" style="181" customWidth="1"/>
    <col min="4614" max="4614" width="11.140625" style="181" customWidth="1"/>
    <col min="4615" max="4615" width="11.28515625" style="181" bestFit="1" customWidth="1"/>
    <col min="4616" max="4616" width="10.140625" style="181" bestFit="1" customWidth="1"/>
    <col min="4617" max="4617" width="3.7109375" style="181" customWidth="1"/>
    <col min="4618" max="4865" width="9.140625" style="181"/>
    <col min="4866" max="4866" width="13.7109375" style="181" customWidth="1"/>
    <col min="4867" max="4867" width="42.7109375" style="181" customWidth="1"/>
    <col min="4868" max="4869" width="8.7109375" style="181" customWidth="1"/>
    <col min="4870" max="4870" width="11.140625" style="181" customWidth="1"/>
    <col min="4871" max="4871" width="11.28515625" style="181" bestFit="1" customWidth="1"/>
    <col min="4872" max="4872" width="10.140625" style="181" bestFit="1" customWidth="1"/>
    <col min="4873" max="4873" width="3.7109375" style="181" customWidth="1"/>
    <col min="4874" max="5121" width="9.140625" style="181"/>
    <col min="5122" max="5122" width="13.7109375" style="181" customWidth="1"/>
    <col min="5123" max="5123" width="42.7109375" style="181" customWidth="1"/>
    <col min="5124" max="5125" width="8.7109375" style="181" customWidth="1"/>
    <col min="5126" max="5126" width="11.140625" style="181" customWidth="1"/>
    <col min="5127" max="5127" width="11.28515625" style="181" bestFit="1" customWidth="1"/>
    <col min="5128" max="5128" width="10.140625" style="181" bestFit="1" customWidth="1"/>
    <col min="5129" max="5129" width="3.7109375" style="181" customWidth="1"/>
    <col min="5130" max="5377" width="9.140625" style="181"/>
    <col min="5378" max="5378" width="13.7109375" style="181" customWidth="1"/>
    <col min="5379" max="5379" width="42.7109375" style="181" customWidth="1"/>
    <col min="5380" max="5381" width="8.7109375" style="181" customWidth="1"/>
    <col min="5382" max="5382" width="11.140625" style="181" customWidth="1"/>
    <col min="5383" max="5383" width="11.28515625" style="181" bestFit="1" customWidth="1"/>
    <col min="5384" max="5384" width="10.140625" style="181" bestFit="1" customWidth="1"/>
    <col min="5385" max="5385" width="3.7109375" style="181" customWidth="1"/>
    <col min="5386" max="5633" width="9.140625" style="181"/>
    <col min="5634" max="5634" width="13.7109375" style="181" customWidth="1"/>
    <col min="5635" max="5635" width="42.7109375" style="181" customWidth="1"/>
    <col min="5636" max="5637" width="8.7109375" style="181" customWidth="1"/>
    <col min="5638" max="5638" width="11.140625" style="181" customWidth="1"/>
    <col min="5639" max="5639" width="11.28515625" style="181" bestFit="1" customWidth="1"/>
    <col min="5640" max="5640" width="10.140625" style="181" bestFit="1" customWidth="1"/>
    <col min="5641" max="5641" width="3.7109375" style="181" customWidth="1"/>
    <col min="5642" max="5889" width="9.140625" style="181"/>
    <col min="5890" max="5890" width="13.7109375" style="181" customWidth="1"/>
    <col min="5891" max="5891" width="42.7109375" style="181" customWidth="1"/>
    <col min="5892" max="5893" width="8.7109375" style="181" customWidth="1"/>
    <col min="5894" max="5894" width="11.140625" style="181" customWidth="1"/>
    <col min="5895" max="5895" width="11.28515625" style="181" bestFit="1" customWidth="1"/>
    <col min="5896" max="5896" width="10.140625" style="181" bestFit="1" customWidth="1"/>
    <col min="5897" max="5897" width="3.7109375" style="181" customWidth="1"/>
    <col min="5898" max="6145" width="9.140625" style="181"/>
    <col min="6146" max="6146" width="13.7109375" style="181" customWidth="1"/>
    <col min="6147" max="6147" width="42.7109375" style="181" customWidth="1"/>
    <col min="6148" max="6149" width="8.7109375" style="181" customWidth="1"/>
    <col min="6150" max="6150" width="11.140625" style="181" customWidth="1"/>
    <col min="6151" max="6151" width="11.28515625" style="181" bestFit="1" customWidth="1"/>
    <col min="6152" max="6152" width="10.140625" style="181" bestFit="1" customWidth="1"/>
    <col min="6153" max="6153" width="3.7109375" style="181" customWidth="1"/>
    <col min="6154" max="6401" width="9.140625" style="181"/>
    <col min="6402" max="6402" width="13.7109375" style="181" customWidth="1"/>
    <col min="6403" max="6403" width="42.7109375" style="181" customWidth="1"/>
    <col min="6404" max="6405" width="8.7109375" style="181" customWidth="1"/>
    <col min="6406" max="6406" width="11.140625" style="181" customWidth="1"/>
    <col min="6407" max="6407" width="11.28515625" style="181" bestFit="1" customWidth="1"/>
    <col min="6408" max="6408" width="10.140625" style="181" bestFit="1" customWidth="1"/>
    <col min="6409" max="6409" width="3.7109375" style="181" customWidth="1"/>
    <col min="6410" max="6657" width="9.140625" style="181"/>
    <col min="6658" max="6658" width="13.7109375" style="181" customWidth="1"/>
    <col min="6659" max="6659" width="42.7109375" style="181" customWidth="1"/>
    <col min="6660" max="6661" width="8.7109375" style="181" customWidth="1"/>
    <col min="6662" max="6662" width="11.140625" style="181" customWidth="1"/>
    <col min="6663" max="6663" width="11.28515625" style="181" bestFit="1" customWidth="1"/>
    <col min="6664" max="6664" width="10.140625" style="181" bestFit="1" customWidth="1"/>
    <col min="6665" max="6665" width="3.7109375" style="181" customWidth="1"/>
    <col min="6666" max="6913" width="9.140625" style="181"/>
    <col min="6914" max="6914" width="13.7109375" style="181" customWidth="1"/>
    <col min="6915" max="6915" width="42.7109375" style="181" customWidth="1"/>
    <col min="6916" max="6917" width="8.7109375" style="181" customWidth="1"/>
    <col min="6918" max="6918" width="11.140625" style="181" customWidth="1"/>
    <col min="6919" max="6919" width="11.28515625" style="181" bestFit="1" customWidth="1"/>
    <col min="6920" max="6920" width="10.140625" style="181" bestFit="1" customWidth="1"/>
    <col min="6921" max="6921" width="3.7109375" style="181" customWidth="1"/>
    <col min="6922" max="7169" width="9.140625" style="181"/>
    <col min="7170" max="7170" width="13.7109375" style="181" customWidth="1"/>
    <col min="7171" max="7171" width="42.7109375" style="181" customWidth="1"/>
    <col min="7172" max="7173" width="8.7109375" style="181" customWidth="1"/>
    <col min="7174" max="7174" width="11.140625" style="181" customWidth="1"/>
    <col min="7175" max="7175" width="11.28515625" style="181" bestFit="1" customWidth="1"/>
    <col min="7176" max="7176" width="10.140625" style="181" bestFit="1" customWidth="1"/>
    <col min="7177" max="7177" width="3.7109375" style="181" customWidth="1"/>
    <col min="7178" max="7425" width="9.140625" style="181"/>
    <col min="7426" max="7426" width="13.7109375" style="181" customWidth="1"/>
    <col min="7427" max="7427" width="42.7109375" style="181" customWidth="1"/>
    <col min="7428" max="7429" width="8.7109375" style="181" customWidth="1"/>
    <col min="7430" max="7430" width="11.140625" style="181" customWidth="1"/>
    <col min="7431" max="7431" width="11.28515625" style="181" bestFit="1" customWidth="1"/>
    <col min="7432" max="7432" width="10.140625" style="181" bestFit="1" customWidth="1"/>
    <col min="7433" max="7433" width="3.7109375" style="181" customWidth="1"/>
    <col min="7434" max="7681" width="9.140625" style="181"/>
    <col min="7682" max="7682" width="13.7109375" style="181" customWidth="1"/>
    <col min="7683" max="7683" width="42.7109375" style="181" customWidth="1"/>
    <col min="7684" max="7685" width="8.7109375" style="181" customWidth="1"/>
    <col min="7686" max="7686" width="11.140625" style="181" customWidth="1"/>
    <col min="7687" max="7687" width="11.28515625" style="181" bestFit="1" customWidth="1"/>
    <col min="7688" max="7688" width="10.140625" style="181" bestFit="1" customWidth="1"/>
    <col min="7689" max="7689" width="3.7109375" style="181" customWidth="1"/>
    <col min="7690" max="7937" width="9.140625" style="181"/>
    <col min="7938" max="7938" width="13.7109375" style="181" customWidth="1"/>
    <col min="7939" max="7939" width="42.7109375" style="181" customWidth="1"/>
    <col min="7940" max="7941" width="8.7109375" style="181" customWidth="1"/>
    <col min="7942" max="7942" width="11.140625" style="181" customWidth="1"/>
    <col min="7943" max="7943" width="11.28515625" style="181" bestFit="1" customWidth="1"/>
    <col min="7944" max="7944" width="10.140625" style="181" bestFit="1" customWidth="1"/>
    <col min="7945" max="7945" width="3.7109375" style="181" customWidth="1"/>
    <col min="7946" max="8193" width="9.140625" style="181"/>
    <col min="8194" max="8194" width="13.7109375" style="181" customWidth="1"/>
    <col min="8195" max="8195" width="42.7109375" style="181" customWidth="1"/>
    <col min="8196" max="8197" width="8.7109375" style="181" customWidth="1"/>
    <col min="8198" max="8198" width="11.140625" style="181" customWidth="1"/>
    <col min="8199" max="8199" width="11.28515625" style="181" bestFit="1" customWidth="1"/>
    <col min="8200" max="8200" width="10.140625" style="181" bestFit="1" customWidth="1"/>
    <col min="8201" max="8201" width="3.7109375" style="181" customWidth="1"/>
    <col min="8202" max="8449" width="9.140625" style="181"/>
    <col min="8450" max="8450" width="13.7109375" style="181" customWidth="1"/>
    <col min="8451" max="8451" width="42.7109375" style="181" customWidth="1"/>
    <col min="8452" max="8453" width="8.7109375" style="181" customWidth="1"/>
    <col min="8454" max="8454" width="11.140625" style="181" customWidth="1"/>
    <col min="8455" max="8455" width="11.28515625" style="181" bestFit="1" customWidth="1"/>
    <col min="8456" max="8456" width="10.140625" style="181" bestFit="1" customWidth="1"/>
    <col min="8457" max="8457" width="3.7109375" style="181" customWidth="1"/>
    <col min="8458" max="8705" width="9.140625" style="181"/>
    <col min="8706" max="8706" width="13.7109375" style="181" customWidth="1"/>
    <col min="8707" max="8707" width="42.7109375" style="181" customWidth="1"/>
    <col min="8708" max="8709" width="8.7109375" style="181" customWidth="1"/>
    <col min="8710" max="8710" width="11.140625" style="181" customWidth="1"/>
    <col min="8711" max="8711" width="11.28515625" style="181" bestFit="1" customWidth="1"/>
    <col min="8712" max="8712" width="10.140625" style="181" bestFit="1" customWidth="1"/>
    <col min="8713" max="8713" width="3.7109375" style="181" customWidth="1"/>
    <col min="8714" max="8961" width="9.140625" style="181"/>
    <col min="8962" max="8962" width="13.7109375" style="181" customWidth="1"/>
    <col min="8963" max="8963" width="42.7109375" style="181" customWidth="1"/>
    <col min="8964" max="8965" width="8.7109375" style="181" customWidth="1"/>
    <col min="8966" max="8966" width="11.140625" style="181" customWidth="1"/>
    <col min="8967" max="8967" width="11.28515625" style="181" bestFit="1" customWidth="1"/>
    <col min="8968" max="8968" width="10.140625" style="181" bestFit="1" customWidth="1"/>
    <col min="8969" max="8969" width="3.7109375" style="181" customWidth="1"/>
    <col min="8970" max="9217" width="9.140625" style="181"/>
    <col min="9218" max="9218" width="13.7109375" style="181" customWidth="1"/>
    <col min="9219" max="9219" width="42.7109375" style="181" customWidth="1"/>
    <col min="9220" max="9221" width="8.7109375" style="181" customWidth="1"/>
    <col min="9222" max="9222" width="11.140625" style="181" customWidth="1"/>
    <col min="9223" max="9223" width="11.28515625" style="181" bestFit="1" customWidth="1"/>
    <col min="9224" max="9224" width="10.140625" style="181" bestFit="1" customWidth="1"/>
    <col min="9225" max="9225" width="3.7109375" style="181" customWidth="1"/>
    <col min="9226" max="9473" width="9.140625" style="181"/>
    <col min="9474" max="9474" width="13.7109375" style="181" customWidth="1"/>
    <col min="9475" max="9475" width="42.7109375" style="181" customWidth="1"/>
    <col min="9476" max="9477" width="8.7109375" style="181" customWidth="1"/>
    <col min="9478" max="9478" width="11.140625" style="181" customWidth="1"/>
    <col min="9479" max="9479" width="11.28515625" style="181" bestFit="1" customWidth="1"/>
    <col min="9480" max="9480" width="10.140625" style="181" bestFit="1" customWidth="1"/>
    <col min="9481" max="9481" width="3.7109375" style="181" customWidth="1"/>
    <col min="9482" max="9729" width="9.140625" style="181"/>
    <col min="9730" max="9730" width="13.7109375" style="181" customWidth="1"/>
    <col min="9731" max="9731" width="42.7109375" style="181" customWidth="1"/>
    <col min="9732" max="9733" width="8.7109375" style="181" customWidth="1"/>
    <col min="9734" max="9734" width="11.140625" style="181" customWidth="1"/>
    <col min="9735" max="9735" width="11.28515625" style="181" bestFit="1" customWidth="1"/>
    <col min="9736" max="9736" width="10.140625" style="181" bestFit="1" customWidth="1"/>
    <col min="9737" max="9737" width="3.7109375" style="181" customWidth="1"/>
    <col min="9738" max="9985" width="9.140625" style="181"/>
    <col min="9986" max="9986" width="13.7109375" style="181" customWidth="1"/>
    <col min="9987" max="9987" width="42.7109375" style="181" customWidth="1"/>
    <col min="9988" max="9989" width="8.7109375" style="181" customWidth="1"/>
    <col min="9990" max="9990" width="11.140625" style="181" customWidth="1"/>
    <col min="9991" max="9991" width="11.28515625" style="181" bestFit="1" customWidth="1"/>
    <col min="9992" max="9992" width="10.140625" style="181" bestFit="1" customWidth="1"/>
    <col min="9993" max="9993" width="3.7109375" style="181" customWidth="1"/>
    <col min="9994" max="10241" width="9.140625" style="181"/>
    <col min="10242" max="10242" width="13.7109375" style="181" customWidth="1"/>
    <col min="10243" max="10243" width="42.7109375" style="181" customWidth="1"/>
    <col min="10244" max="10245" width="8.7109375" style="181" customWidth="1"/>
    <col min="10246" max="10246" width="11.140625" style="181" customWidth="1"/>
    <col min="10247" max="10247" width="11.28515625" style="181" bestFit="1" customWidth="1"/>
    <col min="10248" max="10248" width="10.140625" style="181" bestFit="1" customWidth="1"/>
    <col min="10249" max="10249" width="3.7109375" style="181" customWidth="1"/>
    <col min="10250" max="10497" width="9.140625" style="181"/>
    <col min="10498" max="10498" width="13.7109375" style="181" customWidth="1"/>
    <col min="10499" max="10499" width="42.7109375" style="181" customWidth="1"/>
    <col min="10500" max="10501" width="8.7109375" style="181" customWidth="1"/>
    <col min="10502" max="10502" width="11.140625" style="181" customWidth="1"/>
    <col min="10503" max="10503" width="11.28515625" style="181" bestFit="1" customWidth="1"/>
    <col min="10504" max="10504" width="10.140625" style="181" bestFit="1" customWidth="1"/>
    <col min="10505" max="10505" width="3.7109375" style="181" customWidth="1"/>
    <col min="10506" max="10753" width="9.140625" style="181"/>
    <col min="10754" max="10754" width="13.7109375" style="181" customWidth="1"/>
    <col min="10755" max="10755" width="42.7109375" style="181" customWidth="1"/>
    <col min="10756" max="10757" width="8.7109375" style="181" customWidth="1"/>
    <col min="10758" max="10758" width="11.140625" style="181" customWidth="1"/>
    <col min="10759" max="10759" width="11.28515625" style="181" bestFit="1" customWidth="1"/>
    <col min="10760" max="10760" width="10.140625" style="181" bestFit="1" customWidth="1"/>
    <col min="10761" max="10761" width="3.7109375" style="181" customWidth="1"/>
    <col min="10762" max="11009" width="9.140625" style="181"/>
    <col min="11010" max="11010" width="13.7109375" style="181" customWidth="1"/>
    <col min="11011" max="11011" width="42.7109375" style="181" customWidth="1"/>
    <col min="11012" max="11013" width="8.7109375" style="181" customWidth="1"/>
    <col min="11014" max="11014" width="11.140625" style="181" customWidth="1"/>
    <col min="11015" max="11015" width="11.28515625" style="181" bestFit="1" customWidth="1"/>
    <col min="11016" max="11016" width="10.140625" style="181" bestFit="1" customWidth="1"/>
    <col min="11017" max="11017" width="3.7109375" style="181" customWidth="1"/>
    <col min="11018" max="11265" width="9.140625" style="181"/>
    <col min="11266" max="11266" width="13.7109375" style="181" customWidth="1"/>
    <col min="11267" max="11267" width="42.7109375" style="181" customWidth="1"/>
    <col min="11268" max="11269" width="8.7109375" style="181" customWidth="1"/>
    <col min="11270" max="11270" width="11.140625" style="181" customWidth="1"/>
    <col min="11271" max="11271" width="11.28515625" style="181" bestFit="1" customWidth="1"/>
    <col min="11272" max="11272" width="10.140625" style="181" bestFit="1" customWidth="1"/>
    <col min="11273" max="11273" width="3.7109375" style="181" customWidth="1"/>
    <col min="11274" max="11521" width="9.140625" style="181"/>
    <col min="11522" max="11522" width="13.7109375" style="181" customWidth="1"/>
    <col min="11523" max="11523" width="42.7109375" style="181" customWidth="1"/>
    <col min="11524" max="11525" width="8.7109375" style="181" customWidth="1"/>
    <col min="11526" max="11526" width="11.140625" style="181" customWidth="1"/>
    <col min="11527" max="11527" width="11.28515625" style="181" bestFit="1" customWidth="1"/>
    <col min="11528" max="11528" width="10.140625" style="181" bestFit="1" customWidth="1"/>
    <col min="11529" max="11529" width="3.7109375" style="181" customWidth="1"/>
    <col min="11530" max="11777" width="9.140625" style="181"/>
    <col min="11778" max="11778" width="13.7109375" style="181" customWidth="1"/>
    <col min="11779" max="11779" width="42.7109375" style="181" customWidth="1"/>
    <col min="11780" max="11781" width="8.7109375" style="181" customWidth="1"/>
    <col min="11782" max="11782" width="11.140625" style="181" customWidth="1"/>
    <col min="11783" max="11783" width="11.28515625" style="181" bestFit="1" customWidth="1"/>
    <col min="11784" max="11784" width="10.140625" style="181" bestFit="1" customWidth="1"/>
    <col min="11785" max="11785" width="3.7109375" style="181" customWidth="1"/>
    <col min="11786" max="12033" width="9.140625" style="181"/>
    <col min="12034" max="12034" width="13.7109375" style="181" customWidth="1"/>
    <col min="12035" max="12035" width="42.7109375" style="181" customWidth="1"/>
    <col min="12036" max="12037" width="8.7109375" style="181" customWidth="1"/>
    <col min="12038" max="12038" width="11.140625" style="181" customWidth="1"/>
    <col min="12039" max="12039" width="11.28515625" style="181" bestFit="1" customWidth="1"/>
    <col min="12040" max="12040" width="10.140625" style="181" bestFit="1" customWidth="1"/>
    <col min="12041" max="12041" width="3.7109375" style="181" customWidth="1"/>
    <col min="12042" max="12289" width="9.140625" style="181"/>
    <col min="12290" max="12290" width="13.7109375" style="181" customWidth="1"/>
    <col min="12291" max="12291" width="42.7109375" style="181" customWidth="1"/>
    <col min="12292" max="12293" width="8.7109375" style="181" customWidth="1"/>
    <col min="12294" max="12294" width="11.140625" style="181" customWidth="1"/>
    <col min="12295" max="12295" width="11.28515625" style="181" bestFit="1" customWidth="1"/>
    <col min="12296" max="12296" width="10.140625" style="181" bestFit="1" customWidth="1"/>
    <col min="12297" max="12297" width="3.7109375" style="181" customWidth="1"/>
    <col min="12298" max="12545" width="9.140625" style="181"/>
    <col min="12546" max="12546" width="13.7109375" style="181" customWidth="1"/>
    <col min="12547" max="12547" width="42.7109375" style="181" customWidth="1"/>
    <col min="12548" max="12549" width="8.7109375" style="181" customWidth="1"/>
    <col min="12550" max="12550" width="11.140625" style="181" customWidth="1"/>
    <col min="12551" max="12551" width="11.28515625" style="181" bestFit="1" customWidth="1"/>
    <col min="12552" max="12552" width="10.140625" style="181" bestFit="1" customWidth="1"/>
    <col min="12553" max="12553" width="3.7109375" style="181" customWidth="1"/>
    <col min="12554" max="12801" width="9.140625" style="181"/>
    <col min="12802" max="12802" width="13.7109375" style="181" customWidth="1"/>
    <col min="12803" max="12803" width="42.7109375" style="181" customWidth="1"/>
    <col min="12804" max="12805" width="8.7109375" style="181" customWidth="1"/>
    <col min="12806" max="12806" width="11.140625" style="181" customWidth="1"/>
    <col min="12807" max="12807" width="11.28515625" style="181" bestFit="1" customWidth="1"/>
    <col min="12808" max="12808" width="10.140625" style="181" bestFit="1" customWidth="1"/>
    <col min="12809" max="12809" width="3.7109375" style="181" customWidth="1"/>
    <col min="12810" max="13057" width="9.140625" style="181"/>
    <col min="13058" max="13058" width="13.7109375" style="181" customWidth="1"/>
    <col min="13059" max="13059" width="42.7109375" style="181" customWidth="1"/>
    <col min="13060" max="13061" width="8.7109375" style="181" customWidth="1"/>
    <col min="13062" max="13062" width="11.140625" style="181" customWidth="1"/>
    <col min="13063" max="13063" width="11.28515625" style="181" bestFit="1" customWidth="1"/>
    <col min="13064" max="13064" width="10.140625" style="181" bestFit="1" customWidth="1"/>
    <col min="13065" max="13065" width="3.7109375" style="181" customWidth="1"/>
    <col min="13066" max="13313" width="9.140625" style="181"/>
    <col min="13314" max="13314" width="13.7109375" style="181" customWidth="1"/>
    <col min="13315" max="13315" width="42.7109375" style="181" customWidth="1"/>
    <col min="13316" max="13317" width="8.7109375" style="181" customWidth="1"/>
    <col min="13318" max="13318" width="11.140625" style="181" customWidth="1"/>
    <col min="13319" max="13319" width="11.28515625" style="181" bestFit="1" customWidth="1"/>
    <col min="13320" max="13320" width="10.140625" style="181" bestFit="1" customWidth="1"/>
    <col min="13321" max="13321" width="3.7109375" style="181" customWidth="1"/>
    <col min="13322" max="13569" width="9.140625" style="181"/>
    <col min="13570" max="13570" width="13.7109375" style="181" customWidth="1"/>
    <col min="13571" max="13571" width="42.7109375" style="181" customWidth="1"/>
    <col min="13572" max="13573" width="8.7109375" style="181" customWidth="1"/>
    <col min="13574" max="13574" width="11.140625" style="181" customWidth="1"/>
    <col min="13575" max="13575" width="11.28515625" style="181" bestFit="1" customWidth="1"/>
    <col min="13576" max="13576" width="10.140625" style="181" bestFit="1" customWidth="1"/>
    <col min="13577" max="13577" width="3.7109375" style="181" customWidth="1"/>
    <col min="13578" max="13825" width="9.140625" style="181"/>
    <col min="13826" max="13826" width="13.7109375" style="181" customWidth="1"/>
    <col min="13827" max="13827" width="42.7109375" style="181" customWidth="1"/>
    <col min="13828" max="13829" width="8.7109375" style="181" customWidth="1"/>
    <col min="13830" max="13830" width="11.140625" style="181" customWidth="1"/>
    <col min="13831" max="13831" width="11.28515625" style="181" bestFit="1" customWidth="1"/>
    <col min="13832" max="13832" width="10.140625" style="181" bestFit="1" customWidth="1"/>
    <col min="13833" max="13833" width="3.7109375" style="181" customWidth="1"/>
    <col min="13834" max="14081" width="9.140625" style="181"/>
    <col min="14082" max="14082" width="13.7109375" style="181" customWidth="1"/>
    <col min="14083" max="14083" width="42.7109375" style="181" customWidth="1"/>
    <col min="14084" max="14085" width="8.7109375" style="181" customWidth="1"/>
    <col min="14086" max="14086" width="11.140625" style="181" customWidth="1"/>
    <col min="14087" max="14087" width="11.28515625" style="181" bestFit="1" customWidth="1"/>
    <col min="14088" max="14088" width="10.140625" style="181" bestFit="1" customWidth="1"/>
    <col min="14089" max="14089" width="3.7109375" style="181" customWidth="1"/>
    <col min="14090" max="14337" width="9.140625" style="181"/>
    <col min="14338" max="14338" width="13.7109375" style="181" customWidth="1"/>
    <col min="14339" max="14339" width="42.7109375" style="181" customWidth="1"/>
    <col min="14340" max="14341" width="8.7109375" style="181" customWidth="1"/>
    <col min="14342" max="14342" width="11.140625" style="181" customWidth="1"/>
    <col min="14343" max="14343" width="11.28515625" style="181" bestFit="1" customWidth="1"/>
    <col min="14344" max="14344" width="10.140625" style="181" bestFit="1" customWidth="1"/>
    <col min="14345" max="14345" width="3.7109375" style="181" customWidth="1"/>
    <col min="14346" max="14593" width="9.140625" style="181"/>
    <col min="14594" max="14594" width="13.7109375" style="181" customWidth="1"/>
    <col min="14595" max="14595" width="42.7109375" style="181" customWidth="1"/>
    <col min="14596" max="14597" width="8.7109375" style="181" customWidth="1"/>
    <col min="14598" max="14598" width="11.140625" style="181" customWidth="1"/>
    <col min="14599" max="14599" width="11.28515625" style="181" bestFit="1" customWidth="1"/>
    <col min="14600" max="14600" width="10.140625" style="181" bestFit="1" customWidth="1"/>
    <col min="14601" max="14601" width="3.7109375" style="181" customWidth="1"/>
    <col min="14602" max="14849" width="9.140625" style="181"/>
    <col min="14850" max="14850" width="13.7109375" style="181" customWidth="1"/>
    <col min="14851" max="14851" width="42.7109375" style="181" customWidth="1"/>
    <col min="14852" max="14853" width="8.7109375" style="181" customWidth="1"/>
    <col min="14854" max="14854" width="11.140625" style="181" customWidth="1"/>
    <col min="14855" max="14855" width="11.28515625" style="181" bestFit="1" customWidth="1"/>
    <col min="14856" max="14856" width="10.140625" style="181" bestFit="1" customWidth="1"/>
    <col min="14857" max="14857" width="3.7109375" style="181" customWidth="1"/>
    <col min="14858" max="15105" width="9.140625" style="181"/>
    <col min="15106" max="15106" width="13.7109375" style="181" customWidth="1"/>
    <col min="15107" max="15107" width="42.7109375" style="181" customWidth="1"/>
    <col min="15108" max="15109" width="8.7109375" style="181" customWidth="1"/>
    <col min="15110" max="15110" width="11.140625" style="181" customWidth="1"/>
    <col min="15111" max="15111" width="11.28515625" style="181" bestFit="1" customWidth="1"/>
    <col min="15112" max="15112" width="10.140625" style="181" bestFit="1" customWidth="1"/>
    <col min="15113" max="15113" width="3.7109375" style="181" customWidth="1"/>
    <col min="15114" max="15361" width="9.140625" style="181"/>
    <col min="15362" max="15362" width="13.7109375" style="181" customWidth="1"/>
    <col min="15363" max="15363" width="42.7109375" style="181" customWidth="1"/>
    <col min="15364" max="15365" width="8.7109375" style="181" customWidth="1"/>
    <col min="15366" max="15366" width="11.140625" style="181" customWidth="1"/>
    <col min="15367" max="15367" width="11.28515625" style="181" bestFit="1" customWidth="1"/>
    <col min="15368" max="15368" width="10.140625" style="181" bestFit="1" customWidth="1"/>
    <col min="15369" max="15369" width="3.7109375" style="181" customWidth="1"/>
    <col min="15370" max="15617" width="9.140625" style="181"/>
    <col min="15618" max="15618" width="13.7109375" style="181" customWidth="1"/>
    <col min="15619" max="15619" width="42.7109375" style="181" customWidth="1"/>
    <col min="15620" max="15621" width="8.7109375" style="181" customWidth="1"/>
    <col min="15622" max="15622" width="11.140625" style="181" customWidth="1"/>
    <col min="15623" max="15623" width="11.28515625" style="181" bestFit="1" customWidth="1"/>
    <col min="15624" max="15624" width="10.140625" style="181" bestFit="1" customWidth="1"/>
    <col min="15625" max="15625" width="3.7109375" style="181" customWidth="1"/>
    <col min="15626" max="15873" width="9.140625" style="181"/>
    <col min="15874" max="15874" width="13.7109375" style="181" customWidth="1"/>
    <col min="15875" max="15875" width="42.7109375" style="181" customWidth="1"/>
    <col min="15876" max="15877" width="8.7109375" style="181" customWidth="1"/>
    <col min="15878" max="15878" width="11.140625" style="181" customWidth="1"/>
    <col min="15879" max="15879" width="11.28515625" style="181" bestFit="1" customWidth="1"/>
    <col min="15880" max="15880" width="10.140625" style="181" bestFit="1" customWidth="1"/>
    <col min="15881" max="15881" width="3.7109375" style="181" customWidth="1"/>
    <col min="15882" max="16129" width="9.140625" style="181"/>
    <col min="16130" max="16130" width="13.7109375" style="181" customWidth="1"/>
    <col min="16131" max="16131" width="42.7109375" style="181" customWidth="1"/>
    <col min="16132" max="16133" width="8.7109375" style="181" customWidth="1"/>
    <col min="16134" max="16134" width="11.140625" style="181" customWidth="1"/>
    <col min="16135" max="16135" width="11.28515625" style="181" bestFit="1" customWidth="1"/>
    <col min="16136" max="16136" width="10.140625" style="181" bestFit="1" customWidth="1"/>
    <col min="16137" max="16137" width="3.7109375" style="181" customWidth="1"/>
    <col min="16138" max="16384" width="9.140625" style="181"/>
  </cols>
  <sheetData>
    <row r="1" spans="2:12" ht="15.75" thickBot="1" x14ac:dyDescent="0.3">
      <c r="C1" s="3"/>
      <c r="D1" s="4"/>
    </row>
    <row r="2" spans="2:12" ht="15" customHeight="1" x14ac:dyDescent="0.25">
      <c r="B2" s="376" t="s">
        <v>328</v>
      </c>
      <c r="C2" s="366" t="s">
        <v>332</v>
      </c>
      <c r="D2" s="367"/>
      <c r="E2" s="367"/>
      <c r="F2" s="368"/>
    </row>
    <row r="3" spans="2:12" ht="15.75" customHeight="1" thickBot="1" x14ac:dyDescent="0.3">
      <c r="B3" s="377"/>
      <c r="C3" s="369"/>
      <c r="D3" s="370"/>
      <c r="E3" s="370"/>
      <c r="F3" s="371"/>
      <c r="L3" s="101"/>
    </row>
    <row r="4" spans="2:12" x14ac:dyDescent="0.25">
      <c r="C4" s="369"/>
      <c r="D4" s="370"/>
      <c r="E4" s="370"/>
      <c r="F4" s="371"/>
    </row>
    <row r="5" spans="2:12" x14ac:dyDescent="0.25">
      <c r="C5" s="369"/>
      <c r="D5" s="370"/>
      <c r="E5" s="370"/>
      <c r="F5" s="371"/>
    </row>
    <row r="6" spans="2:12" x14ac:dyDescent="0.25">
      <c r="C6" s="369"/>
      <c r="D6" s="370"/>
      <c r="E6" s="370"/>
      <c r="F6" s="371"/>
      <c r="K6" s="185"/>
    </row>
    <row r="7" spans="2:12" x14ac:dyDescent="0.25">
      <c r="C7" s="369"/>
      <c r="D7" s="370"/>
      <c r="E7" s="370"/>
      <c r="F7" s="371"/>
    </row>
    <row r="8" spans="2:12" x14ac:dyDescent="0.25">
      <c r="C8" s="369"/>
      <c r="D8" s="370"/>
      <c r="E8" s="370"/>
      <c r="F8" s="371"/>
    </row>
    <row r="9" spans="2:12" x14ac:dyDescent="0.25">
      <c r="C9" s="369"/>
      <c r="D9" s="370"/>
      <c r="E9" s="370"/>
      <c r="F9" s="371"/>
    </row>
    <row r="10" spans="2:12" x14ac:dyDescent="0.25">
      <c r="C10" s="369"/>
      <c r="D10" s="370"/>
      <c r="E10" s="370"/>
      <c r="F10" s="371"/>
    </row>
    <row r="11" spans="2:12" x14ac:dyDescent="0.25">
      <c r="C11" s="369"/>
      <c r="D11" s="370"/>
      <c r="E11" s="370"/>
      <c r="F11" s="371"/>
    </row>
    <row r="12" spans="2:12" x14ac:dyDescent="0.25">
      <c r="C12" s="369"/>
      <c r="D12" s="370"/>
      <c r="E12" s="370"/>
      <c r="F12" s="371"/>
    </row>
    <row r="13" spans="2:12" x14ac:dyDescent="0.25">
      <c r="C13" s="372"/>
      <c r="D13" s="373"/>
      <c r="E13" s="373"/>
      <c r="F13" s="374"/>
    </row>
    <row r="14" spans="2:12" ht="15.75" thickBot="1" x14ac:dyDescent="0.3"/>
    <row r="15" spans="2:12" s="8" customFormat="1" ht="13.5" thickBot="1" x14ac:dyDescent="0.25">
      <c r="B15" s="102"/>
      <c r="C15" s="8" t="s">
        <v>0</v>
      </c>
      <c r="D15" s="9"/>
      <c r="E15" s="10"/>
      <c r="F15" s="11" t="s">
        <v>1</v>
      </c>
      <c r="G15" s="12">
        <v>1</v>
      </c>
      <c r="H15" s="10"/>
    </row>
    <row r="16" spans="2:12" ht="15.75" thickBot="1" x14ac:dyDescent="0.3">
      <c r="C16" s="8"/>
      <c r="F16" s="11"/>
      <c r="G16" s="12"/>
    </row>
    <row r="17" spans="1:13" ht="15.75" thickBot="1" x14ac:dyDescent="0.3">
      <c r="C17" s="8"/>
      <c r="F17" s="11"/>
      <c r="G17" s="12"/>
    </row>
    <row r="18" spans="1:13" ht="15.75" thickBot="1" x14ac:dyDescent="0.3"/>
    <row r="19" spans="1:13" s="18" customFormat="1" ht="12.75" x14ac:dyDescent="0.2">
      <c r="B19" s="13" t="s">
        <v>2</v>
      </c>
      <c r="C19" s="14" t="s">
        <v>3</v>
      </c>
      <c r="D19" s="14" t="s">
        <v>4</v>
      </c>
      <c r="E19" s="15" t="s">
        <v>5</v>
      </c>
      <c r="F19" s="15" t="s">
        <v>6</v>
      </c>
      <c r="G19" s="15" t="s">
        <v>7</v>
      </c>
      <c r="H19" s="15" t="s">
        <v>8</v>
      </c>
    </row>
    <row r="20" spans="1:13" s="18" customFormat="1" ht="13.5" thickBot="1" x14ac:dyDescent="0.25">
      <c r="B20" s="94" t="s">
        <v>9</v>
      </c>
      <c r="C20" s="20"/>
      <c r="D20" s="20"/>
      <c r="E20" s="21"/>
      <c r="F20" s="21"/>
      <c r="G20" s="21"/>
      <c r="H20" s="21"/>
    </row>
    <row r="21" spans="1:13" s="18" customFormat="1" ht="13.5" thickBot="1" x14ac:dyDescent="0.25">
      <c r="B21" s="103"/>
      <c r="C21" s="25" t="s">
        <v>13</v>
      </c>
      <c r="D21" s="26"/>
      <c r="E21" s="27"/>
      <c r="F21" s="27"/>
      <c r="G21" s="27"/>
      <c r="H21" s="29"/>
    </row>
    <row r="22" spans="1:13" s="119" customFormat="1" ht="12.75" x14ac:dyDescent="0.2">
      <c r="B22" s="113"/>
      <c r="C22" s="114"/>
      <c r="D22" s="115"/>
      <c r="E22" s="116"/>
      <c r="F22" s="116"/>
      <c r="G22" s="117"/>
      <c r="H22" s="118"/>
    </row>
    <row r="23" spans="1:13" s="126" customFormat="1" x14ac:dyDescent="0.25">
      <c r="B23" s="120"/>
      <c r="C23" s="121"/>
      <c r="D23" s="122"/>
      <c r="E23" s="123"/>
      <c r="F23" s="123"/>
      <c r="G23" s="124"/>
      <c r="H23" s="125"/>
      <c r="J23" s="39"/>
      <c r="K23" s="40"/>
      <c r="L23" s="127"/>
      <c r="M23" s="127"/>
    </row>
    <row r="24" spans="1:13" x14ac:dyDescent="0.25">
      <c r="B24" s="83"/>
      <c r="C24" s="128"/>
      <c r="D24" s="129"/>
      <c r="E24" s="130"/>
      <c r="F24" s="130"/>
      <c r="G24" s="131"/>
      <c r="H24" s="132"/>
      <c r="J24" s="45"/>
    </row>
    <row r="25" spans="1:13" x14ac:dyDescent="0.25">
      <c r="B25" s="83"/>
      <c r="C25" s="46"/>
      <c r="D25" s="129"/>
      <c r="E25" s="133"/>
      <c r="F25" s="133"/>
      <c r="G25" s="131"/>
      <c r="H25" s="132"/>
      <c r="J25" s="45"/>
    </row>
    <row r="26" spans="1:13" ht="15.75" thickBot="1" x14ac:dyDescent="0.3">
      <c r="B26" s="104"/>
      <c r="C26" s="50"/>
      <c r="D26" s="51"/>
      <c r="E26" s="134"/>
      <c r="F26" s="134"/>
      <c r="G26" s="134"/>
      <c r="H26" s="135"/>
    </row>
    <row r="27" spans="1:13" ht="15.75" thickBot="1" x14ac:dyDescent="0.3">
      <c r="B27" s="105"/>
      <c r="C27" s="56" t="s">
        <v>14</v>
      </c>
      <c r="D27" s="57"/>
      <c r="E27" s="136"/>
      <c r="F27" s="136"/>
      <c r="G27" s="60" t="s">
        <v>15</v>
      </c>
      <c r="H27" s="12">
        <f>SUM(H22:H26)</f>
        <v>0</v>
      </c>
    </row>
    <row r="28" spans="1:13" ht="15.75" thickBot="1" x14ac:dyDescent="0.3">
      <c r="B28" s="105"/>
      <c r="C28" s="50"/>
      <c r="D28" s="61"/>
      <c r="E28" s="137"/>
      <c r="F28" s="137"/>
      <c r="G28" s="137"/>
      <c r="H28" s="138"/>
    </row>
    <row r="29" spans="1:13" ht="15.75" thickBot="1" x14ac:dyDescent="0.3">
      <c r="B29" s="106"/>
      <c r="C29" s="25" t="s">
        <v>16</v>
      </c>
      <c r="D29" s="61"/>
      <c r="E29" s="137"/>
      <c r="F29" s="137"/>
      <c r="G29" s="137"/>
      <c r="H29" s="138"/>
    </row>
    <row r="30" spans="1:13" s="180" customFormat="1" x14ac:dyDescent="0.25">
      <c r="A30" s="230"/>
      <c r="B30" s="107"/>
      <c r="C30" s="67"/>
      <c r="D30" s="68"/>
      <c r="E30" s="139"/>
      <c r="F30" s="139"/>
      <c r="G30" s="139"/>
      <c r="H30" s="140"/>
    </row>
    <row r="31" spans="1:13" s="180" customFormat="1" x14ac:dyDescent="0.25">
      <c r="A31" s="230"/>
      <c r="B31" s="85"/>
      <c r="C31" s="74"/>
      <c r="D31" s="108"/>
      <c r="E31" s="141"/>
      <c r="F31" s="141"/>
      <c r="G31" s="124"/>
      <c r="H31" s="125"/>
    </row>
    <row r="32" spans="1:13" s="180" customFormat="1" x14ac:dyDescent="0.25">
      <c r="A32" s="230"/>
      <c r="B32" s="85"/>
      <c r="C32" s="74"/>
      <c r="D32" s="75"/>
      <c r="E32" s="142"/>
      <c r="F32" s="142"/>
      <c r="G32" s="124"/>
      <c r="H32" s="125"/>
    </row>
    <row r="33" spans="1:10" s="180" customFormat="1" x14ac:dyDescent="0.25">
      <c r="A33" s="230"/>
      <c r="B33" s="85"/>
      <c r="C33" s="74"/>
      <c r="D33" s="75"/>
      <c r="E33" s="142"/>
      <c r="F33" s="142"/>
      <c r="G33" s="142"/>
      <c r="H33" s="125"/>
    </row>
    <row r="34" spans="1:10" s="180" customFormat="1" x14ac:dyDescent="0.25">
      <c r="A34" s="230"/>
      <c r="B34" s="85"/>
      <c r="C34" s="74"/>
      <c r="D34" s="75"/>
      <c r="E34" s="142"/>
      <c r="F34" s="142"/>
      <c r="G34" s="124"/>
      <c r="H34" s="125"/>
    </row>
    <row r="35" spans="1:10" s="180" customFormat="1" x14ac:dyDescent="0.25">
      <c r="A35" s="230"/>
      <c r="B35" s="85"/>
      <c r="C35" s="74"/>
      <c r="D35" s="75"/>
      <c r="E35" s="142"/>
      <c r="F35" s="142"/>
      <c r="G35" s="124"/>
      <c r="H35" s="125"/>
    </row>
    <row r="36" spans="1:10" x14ac:dyDescent="0.25">
      <c r="B36" s="83"/>
      <c r="C36" s="46"/>
      <c r="D36" s="51"/>
      <c r="E36" s="134"/>
      <c r="F36" s="134"/>
      <c r="G36" s="133"/>
      <c r="H36" s="135"/>
    </row>
    <row r="37" spans="1:10" ht="15.75" thickBot="1" x14ac:dyDescent="0.3">
      <c r="B37" s="104"/>
      <c r="C37" s="50"/>
      <c r="D37" s="79"/>
      <c r="E37" s="143"/>
      <c r="F37" s="143"/>
      <c r="G37" s="131"/>
      <c r="H37" s="144"/>
      <c r="J37" s="45"/>
    </row>
    <row r="38" spans="1:10" ht="15.75" thickBot="1" x14ac:dyDescent="0.3">
      <c r="B38" s="105"/>
      <c r="C38" s="56" t="s">
        <v>17</v>
      </c>
      <c r="D38" s="57"/>
      <c r="E38" s="136"/>
      <c r="F38" s="136"/>
      <c r="G38" s="60" t="s">
        <v>15</v>
      </c>
      <c r="H38" s="12">
        <f>SUM(H30:H37)</f>
        <v>0</v>
      </c>
    </row>
    <row r="39" spans="1:10" ht="15.75" thickBot="1" x14ac:dyDescent="0.3">
      <c r="B39" s="105"/>
      <c r="C39" s="50"/>
      <c r="D39" s="61"/>
      <c r="E39" s="137"/>
      <c r="F39" s="137"/>
      <c r="G39" s="137"/>
      <c r="H39" s="138"/>
    </row>
    <row r="40" spans="1:10" ht="15.75" thickBot="1" x14ac:dyDescent="0.3">
      <c r="B40" s="106"/>
      <c r="C40" s="25" t="s">
        <v>18</v>
      </c>
      <c r="D40" s="109"/>
      <c r="E40" s="145"/>
      <c r="F40" s="145"/>
      <c r="G40" s="145"/>
      <c r="H40" s="146"/>
    </row>
    <row r="41" spans="1:10" ht="165.75" x14ac:dyDescent="0.25">
      <c r="B41" s="224" t="str">
        <f>'ANAS 2015'!B18</f>
        <v xml:space="preserve">SIC.04.03.005 </v>
      </c>
      <c r="C41" s="257" t="str">
        <f>'ANAS 2015'!C18</f>
        <v xml:space="preserve">DELINEATORE 
flessibile in gomma bifacciale, con 6 inserti di rifrangenza di classe II (in osservanza del Regolamento di attuazione del Codice della strada, fig. II 392), utilizzati per delineare zone di lavoro di lunga durata, deviazioni, incanalamenti e separazioni dei sensi di marcia.
Sono compresi:
 - allestimento in opera e successiva rimozione di ogni delineatore con utilizzo di idoneo collante;
 - il riposizionamenti a seguito di spostamenti provocati da mezzi in marcia;
 - la sostituzione in caso di eventuali perdite e/o danneggiamenti;
 - la manutenzione per tutto il periodo di durata della fase di riferimento;
 - l'accatastamento e l'allontanamento a fine fase di lavoro.
Misurato cadauno per giorno, posto in opera per la durata della fase di lavoro, al fine di garantire la sicurezza dei lavoratori </v>
      </c>
      <c r="D41" s="244" t="str">
        <f>'ANAS 2015'!D18</f>
        <v xml:space="preserve">cad </v>
      </c>
      <c r="E41" s="258">
        <v>137</v>
      </c>
      <c r="F41" s="258">
        <f>'ANAS 2015'!E18</f>
        <v>0.4</v>
      </c>
      <c r="G41" s="259">
        <f t="shared" ref="G41:G44" si="0">E41/$G$15</f>
        <v>137</v>
      </c>
      <c r="H41" s="260">
        <f t="shared" ref="H41:H44" si="1">G41*F41</f>
        <v>54.800000000000004</v>
      </c>
      <c r="J41" s="45"/>
    </row>
    <row r="42" spans="1:10" ht="153" x14ac:dyDescent="0.25">
      <c r="B42" s="225" t="str">
        <f>'ANAS 2015'!B20</f>
        <v xml:space="preserve">SIC.04.04.001 </v>
      </c>
      <c r="C42" s="257" t="str">
        <f>'ANAS 2015'!C20</f>
        <v xml:space="preserve">LAMPEGGIANTE DA CANTIERE A LED 
di colore giallo o rosso, con alimentazione a batterie, emissione luminosa a 360°, fornito e posto in opera.
Sono compresi:
  -l'uso per la durata della fase che prevede il lampeggiante al fine di assicurare un ordinata gestione del cantiere garantendo meglio la sicurezza dei lavoratori;
 - la manutenzione per tutto il periodo della fase di lavoro al fine di garantirne la funzionalità e l'efficienza;
 - l'allontanamento a fine fase di lavoro.
È inoltre compreso quanto altro occorre per l'utilizzo temporaneo del lampeggiante.
Misurate per ogni giorno di uso, per la durata della fase di lavoro, al fine di garantire la sicurezza dei lavoratori </v>
      </c>
      <c r="D42" s="239" t="str">
        <f>'ANAS 2015'!D20</f>
        <v xml:space="preserve">cad </v>
      </c>
      <c r="E42" s="240">
        <v>38</v>
      </c>
      <c r="F42" s="245">
        <f>'ANAS 2015'!E20</f>
        <v>0.85</v>
      </c>
      <c r="G42" s="242">
        <f>E42/$G$15</f>
        <v>38</v>
      </c>
      <c r="H42" s="243">
        <f>G42*F42</f>
        <v>32.299999999999997</v>
      </c>
      <c r="J42" s="45"/>
    </row>
    <row r="43" spans="1:10" ht="153" x14ac:dyDescent="0.25">
      <c r="B43" s="225" t="str">
        <f>'ANAS 2015'!B19</f>
        <v xml:space="preserve">SIC.04.03.015 </v>
      </c>
      <c r="C43" s="257" t="str">
        <f>'ANAS 2015'!C19</f>
        <v>SACCHETTI DI ZAVORRA 
per cartelli stradali, forniti e posti in opera.
Sono compresi:
 - l'uso per la durata della fase che prevede il sacchetto di zavorra al fine di assicurare un ordinata gestione del cantiere garantendo meglio la sicurezza dei lavoratori;
 - la manutenzione per tutto il periodo della fase di lavoro al fine di garantirne la funzionalità e l'efficienza;
 - l'accatastamento e l'allontanamento a fine fase di lavoro.
Dimensioni standard: cm 60 x 40, capienza Kg. 25,00.
È inoltre compreso quanto altro occorre per l'utilizzo temporaneo dei sacchetti.
Misurati per ogni giorno di uso, per la durata della fase di lavoro al fine di garantire la sicurezza dei lavoratori.</v>
      </c>
      <c r="D43" s="239" t="str">
        <f>'ANAS 2015'!D19</f>
        <v xml:space="preserve">cad </v>
      </c>
      <c r="E43" s="240">
        <v>51</v>
      </c>
      <c r="F43" s="240">
        <f>'ANAS 2015'!E19</f>
        <v>0.25</v>
      </c>
      <c r="G43" s="242">
        <f>E43/$G$15</f>
        <v>51</v>
      </c>
      <c r="H43" s="243">
        <f>G43*F43</f>
        <v>12.75</v>
      </c>
      <c r="J43" s="45"/>
    </row>
    <row r="44" spans="1:10" ht="26.25" thickBot="1" x14ac:dyDescent="0.3">
      <c r="B44" s="224" t="str">
        <f>'ANALISI DI MERCATO'!B5</f>
        <v>BSIC-AM003</v>
      </c>
      <c r="C44" s="257" t="str">
        <f>'ANALISI DI MERCATO'!C5</f>
        <v>Pannello 90x90 fondo nero - 8 fari a led diam. 200 certificato, compreso di Cavalletto verticale e batterie (durata 8 ore). Compenso giornaliero.</v>
      </c>
      <c r="D44" s="239" t="str">
        <f>'ANALISI DI MERCATO'!D5</f>
        <v>giorno</v>
      </c>
      <c r="E44" s="240">
        <v>3</v>
      </c>
      <c r="F44" s="240">
        <f>'ANALISI DI MERCATO'!H5</f>
        <v>37.774421333333336</v>
      </c>
      <c r="G44" s="255">
        <f t="shared" si="0"/>
        <v>3</v>
      </c>
      <c r="H44" s="256">
        <f t="shared" si="1"/>
        <v>113.32326400000001</v>
      </c>
      <c r="J44" s="45"/>
    </row>
    <row r="45" spans="1:10" ht="15.75" thickBot="1" x14ac:dyDescent="0.3">
      <c r="B45" s="105"/>
      <c r="C45" s="56" t="s">
        <v>22</v>
      </c>
      <c r="D45" s="57"/>
      <c r="E45" s="136"/>
      <c r="F45" s="136"/>
      <c r="G45" s="60" t="s">
        <v>15</v>
      </c>
      <c r="H45" s="12">
        <f>SUM(H41:H44)</f>
        <v>213.17326400000002</v>
      </c>
    </row>
    <row r="46" spans="1:10" ht="15.75" thickBot="1" x14ac:dyDescent="0.3">
      <c r="C46" s="87"/>
      <c r="D46" s="88"/>
      <c r="E46" s="147"/>
      <c r="F46" s="147"/>
      <c r="G46" s="148"/>
      <c r="H46" s="148"/>
    </row>
    <row r="47" spans="1:10" ht="15.75" thickBot="1" x14ac:dyDescent="0.3">
      <c r="C47" s="91"/>
      <c r="D47" s="91"/>
      <c r="E47" s="91"/>
      <c r="F47" s="91" t="s">
        <v>23</v>
      </c>
      <c r="G47" s="92" t="s">
        <v>31</v>
      </c>
      <c r="H47" s="12">
        <f>H45+H38+H27</f>
        <v>213.17326400000002</v>
      </c>
    </row>
  </sheetData>
  <mergeCells count="2">
    <mergeCell ref="B2:B3"/>
    <mergeCell ref="C2:F13"/>
  </mergeCells>
  <pageMargins left="0.7" right="0.7" top="0.75" bottom="0.75" header="0.3" footer="0.3"/>
  <pageSetup paperSize="9" scale="59"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M56"/>
  <sheetViews>
    <sheetView view="pageBreakPreview" zoomScale="85" zoomScaleNormal="70" zoomScaleSheetLayoutView="85" workbookViewId="0">
      <selection activeCell="J11" sqref="J11"/>
    </sheetView>
  </sheetViews>
  <sheetFormatPr defaultRowHeight="15" x14ac:dyDescent="0.25"/>
  <cols>
    <col min="1" max="1" width="3.7109375" style="231" customWidth="1"/>
    <col min="2" max="2" width="15.7109375" style="101" customWidth="1"/>
    <col min="3" max="3" width="80.7109375" style="181" customWidth="1"/>
    <col min="4" max="4" width="8.7109375" style="6" customWidth="1"/>
    <col min="5" max="5" width="8.7109375" style="5" customWidth="1"/>
    <col min="6" max="8" width="10.7109375" style="5" customWidth="1"/>
    <col min="9" max="9" width="3.7109375" style="181" customWidth="1"/>
    <col min="10" max="257" width="9.140625" style="181"/>
    <col min="258" max="258" width="13.7109375" style="181" customWidth="1"/>
    <col min="259" max="259" width="42.7109375" style="181" customWidth="1"/>
    <col min="260" max="261" width="8.7109375" style="181" customWidth="1"/>
    <col min="262" max="264" width="10.7109375" style="181" customWidth="1"/>
    <col min="265" max="265" width="3.7109375" style="181" customWidth="1"/>
    <col min="266" max="513" width="9.140625" style="181"/>
    <col min="514" max="514" width="13.7109375" style="181" customWidth="1"/>
    <col min="515" max="515" width="42.7109375" style="181" customWidth="1"/>
    <col min="516" max="517" width="8.7109375" style="181" customWidth="1"/>
    <col min="518" max="520" width="10.7109375" style="181" customWidth="1"/>
    <col min="521" max="521" width="3.7109375" style="181" customWidth="1"/>
    <col min="522" max="769" width="9.140625" style="181"/>
    <col min="770" max="770" width="13.7109375" style="181" customWidth="1"/>
    <col min="771" max="771" width="42.7109375" style="181" customWidth="1"/>
    <col min="772" max="773" width="8.7109375" style="181" customWidth="1"/>
    <col min="774" max="776" width="10.7109375" style="181" customWidth="1"/>
    <col min="777" max="777" width="3.7109375" style="181" customWidth="1"/>
    <col min="778" max="1025" width="9.140625" style="181"/>
    <col min="1026" max="1026" width="13.7109375" style="181" customWidth="1"/>
    <col min="1027" max="1027" width="42.7109375" style="181" customWidth="1"/>
    <col min="1028" max="1029" width="8.7109375" style="181" customWidth="1"/>
    <col min="1030" max="1032" width="10.7109375" style="181" customWidth="1"/>
    <col min="1033" max="1033" width="3.7109375" style="181" customWidth="1"/>
    <col min="1034" max="1281" width="9.140625" style="181"/>
    <col min="1282" max="1282" width="13.7109375" style="181" customWidth="1"/>
    <col min="1283" max="1283" width="42.7109375" style="181" customWidth="1"/>
    <col min="1284" max="1285" width="8.7109375" style="181" customWidth="1"/>
    <col min="1286" max="1288" width="10.7109375" style="181" customWidth="1"/>
    <col min="1289" max="1289" width="3.7109375" style="181" customWidth="1"/>
    <col min="1290" max="1537" width="9.140625" style="181"/>
    <col min="1538" max="1538" width="13.7109375" style="181" customWidth="1"/>
    <col min="1539" max="1539" width="42.7109375" style="181" customWidth="1"/>
    <col min="1540" max="1541" width="8.7109375" style="181" customWidth="1"/>
    <col min="1542" max="1544" width="10.7109375" style="181" customWidth="1"/>
    <col min="1545" max="1545" width="3.7109375" style="181" customWidth="1"/>
    <col min="1546" max="1793" width="9.140625" style="181"/>
    <col min="1794" max="1794" width="13.7109375" style="181" customWidth="1"/>
    <col min="1795" max="1795" width="42.7109375" style="181" customWidth="1"/>
    <col min="1796" max="1797" width="8.7109375" style="181" customWidth="1"/>
    <col min="1798" max="1800" width="10.7109375" style="181" customWidth="1"/>
    <col min="1801" max="1801" width="3.7109375" style="181" customWidth="1"/>
    <col min="1802" max="2049" width="9.140625" style="181"/>
    <col min="2050" max="2050" width="13.7109375" style="181" customWidth="1"/>
    <col min="2051" max="2051" width="42.7109375" style="181" customWidth="1"/>
    <col min="2052" max="2053" width="8.7109375" style="181" customWidth="1"/>
    <col min="2054" max="2056" width="10.7109375" style="181" customWidth="1"/>
    <col min="2057" max="2057" width="3.7109375" style="181" customWidth="1"/>
    <col min="2058" max="2305" width="9.140625" style="181"/>
    <col min="2306" max="2306" width="13.7109375" style="181" customWidth="1"/>
    <col min="2307" max="2307" width="42.7109375" style="181" customWidth="1"/>
    <col min="2308" max="2309" width="8.7109375" style="181" customWidth="1"/>
    <col min="2310" max="2312" width="10.7109375" style="181" customWidth="1"/>
    <col min="2313" max="2313" width="3.7109375" style="181" customWidth="1"/>
    <col min="2314" max="2561" width="9.140625" style="181"/>
    <col min="2562" max="2562" width="13.7109375" style="181" customWidth="1"/>
    <col min="2563" max="2563" width="42.7109375" style="181" customWidth="1"/>
    <col min="2564" max="2565" width="8.7109375" style="181" customWidth="1"/>
    <col min="2566" max="2568" width="10.7109375" style="181" customWidth="1"/>
    <col min="2569" max="2569" width="3.7109375" style="181" customWidth="1"/>
    <col min="2570" max="2817" width="9.140625" style="181"/>
    <col min="2818" max="2818" width="13.7109375" style="181" customWidth="1"/>
    <col min="2819" max="2819" width="42.7109375" style="181" customWidth="1"/>
    <col min="2820" max="2821" width="8.7109375" style="181" customWidth="1"/>
    <col min="2822" max="2824" width="10.7109375" style="181" customWidth="1"/>
    <col min="2825" max="2825" width="3.7109375" style="181" customWidth="1"/>
    <col min="2826" max="3073" width="9.140625" style="181"/>
    <col min="3074" max="3074" width="13.7109375" style="181" customWidth="1"/>
    <col min="3075" max="3075" width="42.7109375" style="181" customWidth="1"/>
    <col min="3076" max="3077" width="8.7109375" style="181" customWidth="1"/>
    <col min="3078" max="3080" width="10.7109375" style="181" customWidth="1"/>
    <col min="3081" max="3081" width="3.7109375" style="181" customWidth="1"/>
    <col min="3082" max="3329" width="9.140625" style="181"/>
    <col min="3330" max="3330" width="13.7109375" style="181" customWidth="1"/>
    <col min="3331" max="3331" width="42.7109375" style="181" customWidth="1"/>
    <col min="3332" max="3333" width="8.7109375" style="181" customWidth="1"/>
    <col min="3334" max="3336" width="10.7109375" style="181" customWidth="1"/>
    <col min="3337" max="3337" width="3.7109375" style="181" customWidth="1"/>
    <col min="3338" max="3585" width="9.140625" style="181"/>
    <col min="3586" max="3586" width="13.7109375" style="181" customWidth="1"/>
    <col min="3587" max="3587" width="42.7109375" style="181" customWidth="1"/>
    <col min="3588" max="3589" width="8.7109375" style="181" customWidth="1"/>
    <col min="3590" max="3592" width="10.7109375" style="181" customWidth="1"/>
    <col min="3593" max="3593" width="3.7109375" style="181" customWidth="1"/>
    <col min="3594" max="3841" width="9.140625" style="181"/>
    <col min="3842" max="3842" width="13.7109375" style="181" customWidth="1"/>
    <col min="3843" max="3843" width="42.7109375" style="181" customWidth="1"/>
    <col min="3844" max="3845" width="8.7109375" style="181" customWidth="1"/>
    <col min="3846" max="3848" width="10.7109375" style="181" customWidth="1"/>
    <col min="3849" max="3849" width="3.7109375" style="181" customWidth="1"/>
    <col min="3850" max="4097" width="9.140625" style="181"/>
    <col min="4098" max="4098" width="13.7109375" style="181" customWidth="1"/>
    <col min="4099" max="4099" width="42.7109375" style="181" customWidth="1"/>
    <col min="4100" max="4101" width="8.7109375" style="181" customWidth="1"/>
    <col min="4102" max="4104" width="10.7109375" style="181" customWidth="1"/>
    <col min="4105" max="4105" width="3.7109375" style="181" customWidth="1"/>
    <col min="4106" max="4353" width="9.140625" style="181"/>
    <col min="4354" max="4354" width="13.7109375" style="181" customWidth="1"/>
    <col min="4355" max="4355" width="42.7109375" style="181" customWidth="1"/>
    <col min="4356" max="4357" width="8.7109375" style="181" customWidth="1"/>
    <col min="4358" max="4360" width="10.7109375" style="181" customWidth="1"/>
    <col min="4361" max="4361" width="3.7109375" style="181" customWidth="1"/>
    <col min="4362" max="4609" width="9.140625" style="181"/>
    <col min="4610" max="4610" width="13.7109375" style="181" customWidth="1"/>
    <col min="4611" max="4611" width="42.7109375" style="181" customWidth="1"/>
    <col min="4612" max="4613" width="8.7109375" style="181" customWidth="1"/>
    <col min="4614" max="4616" width="10.7109375" style="181" customWidth="1"/>
    <col min="4617" max="4617" width="3.7109375" style="181" customWidth="1"/>
    <col min="4618" max="4865" width="9.140625" style="181"/>
    <col min="4866" max="4866" width="13.7109375" style="181" customWidth="1"/>
    <col min="4867" max="4867" width="42.7109375" style="181" customWidth="1"/>
    <col min="4868" max="4869" width="8.7109375" style="181" customWidth="1"/>
    <col min="4870" max="4872" width="10.7109375" style="181" customWidth="1"/>
    <col min="4873" max="4873" width="3.7109375" style="181" customWidth="1"/>
    <col min="4874" max="5121" width="9.140625" style="181"/>
    <col min="5122" max="5122" width="13.7109375" style="181" customWidth="1"/>
    <col min="5123" max="5123" width="42.7109375" style="181" customWidth="1"/>
    <col min="5124" max="5125" width="8.7109375" style="181" customWidth="1"/>
    <col min="5126" max="5128" width="10.7109375" style="181" customWidth="1"/>
    <col min="5129" max="5129" width="3.7109375" style="181" customWidth="1"/>
    <col min="5130" max="5377" width="9.140625" style="181"/>
    <col min="5378" max="5378" width="13.7109375" style="181" customWidth="1"/>
    <col min="5379" max="5379" width="42.7109375" style="181" customWidth="1"/>
    <col min="5380" max="5381" width="8.7109375" style="181" customWidth="1"/>
    <col min="5382" max="5384" width="10.7109375" style="181" customWidth="1"/>
    <col min="5385" max="5385" width="3.7109375" style="181" customWidth="1"/>
    <col min="5386" max="5633" width="9.140625" style="181"/>
    <col min="5634" max="5634" width="13.7109375" style="181" customWidth="1"/>
    <col min="5635" max="5635" width="42.7109375" style="181" customWidth="1"/>
    <col min="5636" max="5637" width="8.7109375" style="181" customWidth="1"/>
    <col min="5638" max="5640" width="10.7109375" style="181" customWidth="1"/>
    <col min="5641" max="5641" width="3.7109375" style="181" customWidth="1"/>
    <col min="5642" max="5889" width="9.140625" style="181"/>
    <col min="5890" max="5890" width="13.7109375" style="181" customWidth="1"/>
    <col min="5891" max="5891" width="42.7109375" style="181" customWidth="1"/>
    <col min="5892" max="5893" width="8.7109375" style="181" customWidth="1"/>
    <col min="5894" max="5896" width="10.7109375" style="181" customWidth="1"/>
    <col min="5897" max="5897" width="3.7109375" style="181" customWidth="1"/>
    <col min="5898" max="6145" width="9.140625" style="181"/>
    <col min="6146" max="6146" width="13.7109375" style="181" customWidth="1"/>
    <col min="6147" max="6147" width="42.7109375" style="181" customWidth="1"/>
    <col min="6148" max="6149" width="8.7109375" style="181" customWidth="1"/>
    <col min="6150" max="6152" width="10.7109375" style="181" customWidth="1"/>
    <col min="6153" max="6153" width="3.7109375" style="181" customWidth="1"/>
    <col min="6154" max="6401" width="9.140625" style="181"/>
    <col min="6402" max="6402" width="13.7109375" style="181" customWidth="1"/>
    <col min="6403" max="6403" width="42.7109375" style="181" customWidth="1"/>
    <col min="6404" max="6405" width="8.7109375" style="181" customWidth="1"/>
    <col min="6406" max="6408" width="10.7109375" style="181" customWidth="1"/>
    <col min="6409" max="6409" width="3.7109375" style="181" customWidth="1"/>
    <col min="6410" max="6657" width="9.140625" style="181"/>
    <col min="6658" max="6658" width="13.7109375" style="181" customWidth="1"/>
    <col min="6659" max="6659" width="42.7109375" style="181" customWidth="1"/>
    <col min="6660" max="6661" width="8.7109375" style="181" customWidth="1"/>
    <col min="6662" max="6664" width="10.7109375" style="181" customWidth="1"/>
    <col min="6665" max="6665" width="3.7109375" style="181" customWidth="1"/>
    <col min="6666" max="6913" width="9.140625" style="181"/>
    <col min="6914" max="6914" width="13.7109375" style="181" customWidth="1"/>
    <col min="6915" max="6915" width="42.7109375" style="181" customWidth="1"/>
    <col min="6916" max="6917" width="8.7109375" style="181" customWidth="1"/>
    <col min="6918" max="6920" width="10.7109375" style="181" customWidth="1"/>
    <col min="6921" max="6921" width="3.7109375" style="181" customWidth="1"/>
    <col min="6922" max="7169" width="9.140625" style="181"/>
    <col min="7170" max="7170" width="13.7109375" style="181" customWidth="1"/>
    <col min="7171" max="7171" width="42.7109375" style="181" customWidth="1"/>
    <col min="7172" max="7173" width="8.7109375" style="181" customWidth="1"/>
    <col min="7174" max="7176" width="10.7109375" style="181" customWidth="1"/>
    <col min="7177" max="7177" width="3.7109375" style="181" customWidth="1"/>
    <col min="7178" max="7425" width="9.140625" style="181"/>
    <col min="7426" max="7426" width="13.7109375" style="181" customWidth="1"/>
    <col min="7427" max="7427" width="42.7109375" style="181" customWidth="1"/>
    <col min="7428" max="7429" width="8.7109375" style="181" customWidth="1"/>
    <col min="7430" max="7432" width="10.7109375" style="181" customWidth="1"/>
    <col min="7433" max="7433" width="3.7109375" style="181" customWidth="1"/>
    <col min="7434" max="7681" width="9.140625" style="181"/>
    <col min="7682" max="7682" width="13.7109375" style="181" customWidth="1"/>
    <col min="7683" max="7683" width="42.7109375" style="181" customWidth="1"/>
    <col min="7684" max="7685" width="8.7109375" style="181" customWidth="1"/>
    <col min="7686" max="7688" width="10.7109375" style="181" customWidth="1"/>
    <col min="7689" max="7689" width="3.7109375" style="181" customWidth="1"/>
    <col min="7690" max="7937" width="9.140625" style="181"/>
    <col min="7938" max="7938" width="13.7109375" style="181" customWidth="1"/>
    <col min="7939" max="7939" width="42.7109375" style="181" customWidth="1"/>
    <col min="7940" max="7941" width="8.7109375" style="181" customWidth="1"/>
    <col min="7942" max="7944" width="10.7109375" style="181" customWidth="1"/>
    <col min="7945" max="7945" width="3.7109375" style="181" customWidth="1"/>
    <col min="7946" max="8193" width="9.140625" style="181"/>
    <col min="8194" max="8194" width="13.7109375" style="181" customWidth="1"/>
    <col min="8195" max="8195" width="42.7109375" style="181" customWidth="1"/>
    <col min="8196" max="8197" width="8.7109375" style="181" customWidth="1"/>
    <col min="8198" max="8200" width="10.7109375" style="181" customWidth="1"/>
    <col min="8201" max="8201" width="3.7109375" style="181" customWidth="1"/>
    <col min="8202" max="8449" width="9.140625" style="181"/>
    <col min="8450" max="8450" width="13.7109375" style="181" customWidth="1"/>
    <col min="8451" max="8451" width="42.7109375" style="181" customWidth="1"/>
    <col min="8452" max="8453" width="8.7109375" style="181" customWidth="1"/>
    <col min="8454" max="8456" width="10.7109375" style="181" customWidth="1"/>
    <col min="8457" max="8457" width="3.7109375" style="181" customWidth="1"/>
    <col min="8458" max="8705" width="9.140625" style="181"/>
    <col min="8706" max="8706" width="13.7109375" style="181" customWidth="1"/>
    <col min="8707" max="8707" width="42.7109375" style="181" customWidth="1"/>
    <col min="8708" max="8709" width="8.7109375" style="181" customWidth="1"/>
    <col min="8710" max="8712" width="10.7109375" style="181" customWidth="1"/>
    <col min="8713" max="8713" width="3.7109375" style="181" customWidth="1"/>
    <col min="8714" max="8961" width="9.140625" style="181"/>
    <col min="8962" max="8962" width="13.7109375" style="181" customWidth="1"/>
    <col min="8963" max="8963" width="42.7109375" style="181" customWidth="1"/>
    <col min="8964" max="8965" width="8.7109375" style="181" customWidth="1"/>
    <col min="8966" max="8968" width="10.7109375" style="181" customWidth="1"/>
    <col min="8969" max="8969" width="3.7109375" style="181" customWidth="1"/>
    <col min="8970" max="9217" width="9.140625" style="181"/>
    <col min="9218" max="9218" width="13.7109375" style="181" customWidth="1"/>
    <col min="9219" max="9219" width="42.7109375" style="181" customWidth="1"/>
    <col min="9220" max="9221" width="8.7109375" style="181" customWidth="1"/>
    <col min="9222" max="9224" width="10.7109375" style="181" customWidth="1"/>
    <col min="9225" max="9225" width="3.7109375" style="181" customWidth="1"/>
    <col min="9226" max="9473" width="9.140625" style="181"/>
    <col min="9474" max="9474" width="13.7109375" style="181" customWidth="1"/>
    <col min="9475" max="9475" width="42.7109375" style="181" customWidth="1"/>
    <col min="9476" max="9477" width="8.7109375" style="181" customWidth="1"/>
    <col min="9478" max="9480" width="10.7109375" style="181" customWidth="1"/>
    <col min="9481" max="9481" width="3.7109375" style="181" customWidth="1"/>
    <col min="9482" max="9729" width="9.140625" style="181"/>
    <col min="9730" max="9730" width="13.7109375" style="181" customWidth="1"/>
    <col min="9731" max="9731" width="42.7109375" style="181" customWidth="1"/>
    <col min="9732" max="9733" width="8.7109375" style="181" customWidth="1"/>
    <col min="9734" max="9736" width="10.7109375" style="181" customWidth="1"/>
    <col min="9737" max="9737" width="3.7109375" style="181" customWidth="1"/>
    <col min="9738" max="9985" width="9.140625" style="181"/>
    <col min="9986" max="9986" width="13.7109375" style="181" customWidth="1"/>
    <col min="9987" max="9987" width="42.7109375" style="181" customWidth="1"/>
    <col min="9988" max="9989" width="8.7109375" style="181" customWidth="1"/>
    <col min="9990" max="9992" width="10.7109375" style="181" customWidth="1"/>
    <col min="9993" max="9993" width="3.7109375" style="181" customWidth="1"/>
    <col min="9994" max="10241" width="9.140625" style="181"/>
    <col min="10242" max="10242" width="13.7109375" style="181" customWidth="1"/>
    <col min="10243" max="10243" width="42.7109375" style="181" customWidth="1"/>
    <col min="10244" max="10245" width="8.7109375" style="181" customWidth="1"/>
    <col min="10246" max="10248" width="10.7109375" style="181" customWidth="1"/>
    <col min="10249" max="10249" width="3.7109375" style="181" customWidth="1"/>
    <col min="10250" max="10497" width="9.140625" style="181"/>
    <col min="10498" max="10498" width="13.7109375" style="181" customWidth="1"/>
    <col min="10499" max="10499" width="42.7109375" style="181" customWidth="1"/>
    <col min="10500" max="10501" width="8.7109375" style="181" customWidth="1"/>
    <col min="10502" max="10504" width="10.7109375" style="181" customWidth="1"/>
    <col min="10505" max="10505" width="3.7109375" style="181" customWidth="1"/>
    <col min="10506" max="10753" width="9.140625" style="181"/>
    <col min="10754" max="10754" width="13.7109375" style="181" customWidth="1"/>
    <col min="10755" max="10755" width="42.7109375" style="181" customWidth="1"/>
    <col min="10756" max="10757" width="8.7109375" style="181" customWidth="1"/>
    <col min="10758" max="10760" width="10.7109375" style="181" customWidth="1"/>
    <col min="10761" max="10761" width="3.7109375" style="181" customWidth="1"/>
    <col min="10762" max="11009" width="9.140625" style="181"/>
    <col min="11010" max="11010" width="13.7109375" style="181" customWidth="1"/>
    <col min="11011" max="11011" width="42.7109375" style="181" customWidth="1"/>
    <col min="11012" max="11013" width="8.7109375" style="181" customWidth="1"/>
    <col min="11014" max="11016" width="10.7109375" style="181" customWidth="1"/>
    <col min="11017" max="11017" width="3.7109375" style="181" customWidth="1"/>
    <col min="11018" max="11265" width="9.140625" style="181"/>
    <col min="11266" max="11266" width="13.7109375" style="181" customWidth="1"/>
    <col min="11267" max="11267" width="42.7109375" style="181" customWidth="1"/>
    <col min="11268" max="11269" width="8.7109375" style="181" customWidth="1"/>
    <col min="11270" max="11272" width="10.7109375" style="181" customWidth="1"/>
    <col min="11273" max="11273" width="3.7109375" style="181" customWidth="1"/>
    <col min="11274" max="11521" width="9.140625" style="181"/>
    <col min="11522" max="11522" width="13.7109375" style="181" customWidth="1"/>
    <col min="11523" max="11523" width="42.7109375" style="181" customWidth="1"/>
    <col min="11524" max="11525" width="8.7109375" style="181" customWidth="1"/>
    <col min="11526" max="11528" width="10.7109375" style="181" customWidth="1"/>
    <col min="11529" max="11529" width="3.7109375" style="181" customWidth="1"/>
    <col min="11530" max="11777" width="9.140625" style="181"/>
    <col min="11778" max="11778" width="13.7109375" style="181" customWidth="1"/>
    <col min="11779" max="11779" width="42.7109375" style="181" customWidth="1"/>
    <col min="11780" max="11781" width="8.7109375" style="181" customWidth="1"/>
    <col min="11782" max="11784" width="10.7109375" style="181" customWidth="1"/>
    <col min="11785" max="11785" width="3.7109375" style="181" customWidth="1"/>
    <col min="11786" max="12033" width="9.140625" style="181"/>
    <col min="12034" max="12034" width="13.7109375" style="181" customWidth="1"/>
    <col min="12035" max="12035" width="42.7109375" style="181" customWidth="1"/>
    <col min="12036" max="12037" width="8.7109375" style="181" customWidth="1"/>
    <col min="12038" max="12040" width="10.7109375" style="181" customWidth="1"/>
    <col min="12041" max="12041" width="3.7109375" style="181" customWidth="1"/>
    <col min="12042" max="12289" width="9.140625" style="181"/>
    <col min="12290" max="12290" width="13.7109375" style="181" customWidth="1"/>
    <col min="12291" max="12291" width="42.7109375" style="181" customWidth="1"/>
    <col min="12292" max="12293" width="8.7109375" style="181" customWidth="1"/>
    <col min="12294" max="12296" width="10.7109375" style="181" customWidth="1"/>
    <col min="12297" max="12297" width="3.7109375" style="181" customWidth="1"/>
    <col min="12298" max="12545" width="9.140625" style="181"/>
    <col min="12546" max="12546" width="13.7109375" style="181" customWidth="1"/>
    <col min="12547" max="12547" width="42.7109375" style="181" customWidth="1"/>
    <col min="12548" max="12549" width="8.7109375" style="181" customWidth="1"/>
    <col min="12550" max="12552" width="10.7109375" style="181" customWidth="1"/>
    <col min="12553" max="12553" width="3.7109375" style="181" customWidth="1"/>
    <col min="12554" max="12801" width="9.140625" style="181"/>
    <col min="12802" max="12802" width="13.7109375" style="181" customWidth="1"/>
    <col min="12803" max="12803" width="42.7109375" style="181" customWidth="1"/>
    <col min="12804" max="12805" width="8.7109375" style="181" customWidth="1"/>
    <col min="12806" max="12808" width="10.7109375" style="181" customWidth="1"/>
    <col min="12809" max="12809" width="3.7109375" style="181" customWidth="1"/>
    <col min="12810" max="13057" width="9.140625" style="181"/>
    <col min="13058" max="13058" width="13.7109375" style="181" customWidth="1"/>
    <col min="13059" max="13059" width="42.7109375" style="181" customWidth="1"/>
    <col min="13060" max="13061" width="8.7109375" style="181" customWidth="1"/>
    <col min="13062" max="13064" width="10.7109375" style="181" customWidth="1"/>
    <col min="13065" max="13065" width="3.7109375" style="181" customWidth="1"/>
    <col min="13066" max="13313" width="9.140625" style="181"/>
    <col min="13314" max="13314" width="13.7109375" style="181" customWidth="1"/>
    <col min="13315" max="13315" width="42.7109375" style="181" customWidth="1"/>
    <col min="13316" max="13317" width="8.7109375" style="181" customWidth="1"/>
    <col min="13318" max="13320" width="10.7109375" style="181" customWidth="1"/>
    <col min="13321" max="13321" width="3.7109375" style="181" customWidth="1"/>
    <col min="13322" max="13569" width="9.140625" style="181"/>
    <col min="13570" max="13570" width="13.7109375" style="181" customWidth="1"/>
    <col min="13571" max="13571" width="42.7109375" style="181" customWidth="1"/>
    <col min="13572" max="13573" width="8.7109375" style="181" customWidth="1"/>
    <col min="13574" max="13576" width="10.7109375" style="181" customWidth="1"/>
    <col min="13577" max="13577" width="3.7109375" style="181" customWidth="1"/>
    <col min="13578" max="13825" width="9.140625" style="181"/>
    <col min="13826" max="13826" width="13.7109375" style="181" customWidth="1"/>
    <col min="13827" max="13827" width="42.7109375" style="181" customWidth="1"/>
    <col min="13828" max="13829" width="8.7109375" style="181" customWidth="1"/>
    <col min="13830" max="13832" width="10.7109375" style="181" customWidth="1"/>
    <col min="13833" max="13833" width="3.7109375" style="181" customWidth="1"/>
    <col min="13834" max="14081" width="9.140625" style="181"/>
    <col min="14082" max="14082" width="13.7109375" style="181" customWidth="1"/>
    <col min="14083" max="14083" width="42.7109375" style="181" customWidth="1"/>
    <col min="14084" max="14085" width="8.7109375" style="181" customWidth="1"/>
    <col min="14086" max="14088" width="10.7109375" style="181" customWidth="1"/>
    <col min="14089" max="14089" width="3.7109375" style="181" customWidth="1"/>
    <col min="14090" max="14337" width="9.140625" style="181"/>
    <col min="14338" max="14338" width="13.7109375" style="181" customWidth="1"/>
    <col min="14339" max="14339" width="42.7109375" style="181" customWidth="1"/>
    <col min="14340" max="14341" width="8.7109375" style="181" customWidth="1"/>
    <col min="14342" max="14344" width="10.7109375" style="181" customWidth="1"/>
    <col min="14345" max="14345" width="3.7109375" style="181" customWidth="1"/>
    <col min="14346" max="14593" width="9.140625" style="181"/>
    <col min="14594" max="14594" width="13.7109375" style="181" customWidth="1"/>
    <col min="14595" max="14595" width="42.7109375" style="181" customWidth="1"/>
    <col min="14596" max="14597" width="8.7109375" style="181" customWidth="1"/>
    <col min="14598" max="14600" width="10.7109375" style="181" customWidth="1"/>
    <col min="14601" max="14601" width="3.7109375" style="181" customWidth="1"/>
    <col min="14602" max="14849" width="9.140625" style="181"/>
    <col min="14850" max="14850" width="13.7109375" style="181" customWidth="1"/>
    <col min="14851" max="14851" width="42.7109375" style="181" customWidth="1"/>
    <col min="14852" max="14853" width="8.7109375" style="181" customWidth="1"/>
    <col min="14854" max="14856" width="10.7109375" style="181" customWidth="1"/>
    <col min="14857" max="14857" width="3.7109375" style="181" customWidth="1"/>
    <col min="14858" max="15105" width="9.140625" style="181"/>
    <col min="15106" max="15106" width="13.7109375" style="181" customWidth="1"/>
    <col min="15107" max="15107" width="42.7109375" style="181" customWidth="1"/>
    <col min="15108" max="15109" width="8.7109375" style="181" customWidth="1"/>
    <col min="15110" max="15112" width="10.7109375" style="181" customWidth="1"/>
    <col min="15113" max="15113" width="3.7109375" style="181" customWidth="1"/>
    <col min="15114" max="15361" width="9.140625" style="181"/>
    <col min="15362" max="15362" width="13.7109375" style="181" customWidth="1"/>
    <col min="15363" max="15363" width="42.7109375" style="181" customWidth="1"/>
    <col min="15364" max="15365" width="8.7109375" style="181" customWidth="1"/>
    <col min="15366" max="15368" width="10.7109375" style="181" customWidth="1"/>
    <col min="15369" max="15369" width="3.7109375" style="181" customWidth="1"/>
    <col min="15370" max="15617" width="9.140625" style="181"/>
    <col min="15618" max="15618" width="13.7109375" style="181" customWidth="1"/>
    <col min="15619" max="15619" width="42.7109375" style="181" customWidth="1"/>
    <col min="15620" max="15621" width="8.7109375" style="181" customWidth="1"/>
    <col min="15622" max="15624" width="10.7109375" style="181" customWidth="1"/>
    <col min="15625" max="15625" width="3.7109375" style="181" customWidth="1"/>
    <col min="15626" max="15873" width="9.140625" style="181"/>
    <col min="15874" max="15874" width="13.7109375" style="181" customWidth="1"/>
    <col min="15875" max="15875" width="42.7109375" style="181" customWidth="1"/>
    <col min="15876" max="15877" width="8.7109375" style="181" customWidth="1"/>
    <col min="15878" max="15880" width="10.7109375" style="181" customWidth="1"/>
    <col min="15881" max="15881" width="3.7109375" style="181" customWidth="1"/>
    <col min="15882" max="16129" width="9.140625" style="181"/>
    <col min="16130" max="16130" width="13.7109375" style="181" customWidth="1"/>
    <col min="16131" max="16131" width="42.7109375" style="181" customWidth="1"/>
    <col min="16132" max="16133" width="8.7109375" style="181" customWidth="1"/>
    <col min="16134" max="16136" width="10.7109375" style="181" customWidth="1"/>
    <col min="16137" max="16137" width="3.7109375" style="181" customWidth="1"/>
    <col min="16138" max="16384" width="9.140625" style="181"/>
  </cols>
  <sheetData>
    <row r="1" spans="2:12" ht="15.75" thickBot="1" x14ac:dyDescent="0.3">
      <c r="C1" s="3"/>
      <c r="D1" s="4"/>
    </row>
    <row r="2" spans="2:12" ht="15" customHeight="1" x14ac:dyDescent="0.25">
      <c r="B2" s="376" t="s">
        <v>329</v>
      </c>
      <c r="C2" s="366" t="s">
        <v>333</v>
      </c>
      <c r="D2" s="378"/>
      <c r="E2" s="378"/>
      <c r="F2" s="379"/>
      <c r="L2" s="101"/>
    </row>
    <row r="3" spans="2:12" ht="15.75" customHeight="1" thickBot="1" x14ac:dyDescent="0.3">
      <c r="B3" s="377"/>
      <c r="C3" s="380"/>
      <c r="D3" s="381"/>
      <c r="E3" s="381"/>
      <c r="F3" s="382"/>
    </row>
    <row r="4" spans="2:12" x14ac:dyDescent="0.25">
      <c r="C4" s="380"/>
      <c r="D4" s="381"/>
      <c r="E4" s="381"/>
      <c r="F4" s="382"/>
    </row>
    <row r="5" spans="2:12" x14ac:dyDescent="0.25">
      <c r="C5" s="380"/>
      <c r="D5" s="381"/>
      <c r="E5" s="381"/>
      <c r="F5" s="382"/>
    </row>
    <row r="6" spans="2:12" x14ac:dyDescent="0.25">
      <c r="C6" s="380"/>
      <c r="D6" s="381"/>
      <c r="E6" s="381"/>
      <c r="F6" s="382"/>
    </row>
    <row r="7" spans="2:12" x14ac:dyDescent="0.25">
      <c r="C7" s="380"/>
      <c r="D7" s="381"/>
      <c r="E7" s="381"/>
      <c r="F7" s="382"/>
    </row>
    <row r="8" spans="2:12" x14ac:dyDescent="0.25">
      <c r="C8" s="380"/>
      <c r="D8" s="381"/>
      <c r="E8" s="381"/>
      <c r="F8" s="382"/>
    </row>
    <row r="9" spans="2:12" x14ac:dyDescent="0.25">
      <c r="C9" s="380"/>
      <c r="D9" s="381"/>
      <c r="E9" s="381"/>
      <c r="F9" s="382"/>
    </row>
    <row r="10" spans="2:12" x14ac:dyDescent="0.25">
      <c r="C10" s="380"/>
      <c r="D10" s="381"/>
      <c r="E10" s="381"/>
      <c r="F10" s="382"/>
    </row>
    <row r="11" spans="2:12" x14ac:dyDescent="0.25">
      <c r="C11" s="380"/>
      <c r="D11" s="381"/>
      <c r="E11" s="381"/>
      <c r="F11" s="382"/>
    </row>
    <row r="12" spans="2:12" x14ac:dyDescent="0.25">
      <c r="C12" s="380"/>
      <c r="D12" s="381"/>
      <c r="E12" s="381"/>
      <c r="F12" s="382"/>
    </row>
    <row r="13" spans="2:12" x14ac:dyDescent="0.25">
      <c r="C13" s="383"/>
      <c r="D13" s="384"/>
      <c r="E13" s="384"/>
      <c r="F13" s="385"/>
    </row>
    <row r="14" spans="2:12" ht="15.75" thickBot="1" x14ac:dyDescent="0.3"/>
    <row r="15" spans="2:12" s="8" customFormat="1" ht="13.5" thickBot="1" x14ac:dyDescent="0.25">
      <c r="B15" s="102"/>
      <c r="C15" s="8" t="s">
        <v>0</v>
      </c>
      <c r="D15" s="9"/>
      <c r="E15" s="10"/>
      <c r="F15" s="11" t="s">
        <v>1</v>
      </c>
      <c r="G15" s="12">
        <v>1</v>
      </c>
      <c r="H15" s="10"/>
    </row>
    <row r="16" spans="2:12" ht="15.75" thickBot="1" x14ac:dyDescent="0.3">
      <c r="C16" s="8"/>
      <c r="F16" s="11"/>
      <c r="G16" s="12"/>
    </row>
    <row r="17" spans="2:13" ht="15.75" thickBot="1" x14ac:dyDescent="0.3">
      <c r="C17" s="8"/>
      <c r="F17" s="11"/>
      <c r="G17" s="12"/>
    </row>
    <row r="18" spans="2:13" ht="15.75" thickBot="1" x14ac:dyDescent="0.3"/>
    <row r="19" spans="2:13" s="18" customFormat="1" ht="12.75" x14ac:dyDescent="0.2">
      <c r="B19" s="13" t="s">
        <v>2</v>
      </c>
      <c r="C19" s="14" t="s">
        <v>3</v>
      </c>
      <c r="D19" s="14" t="s">
        <v>4</v>
      </c>
      <c r="E19" s="15" t="s">
        <v>5</v>
      </c>
      <c r="F19" s="15" t="s">
        <v>6</v>
      </c>
      <c r="G19" s="15" t="s">
        <v>7</v>
      </c>
      <c r="H19" s="15" t="s">
        <v>8</v>
      </c>
    </row>
    <row r="20" spans="2:13" s="18" customFormat="1" ht="13.5" thickBot="1" x14ac:dyDescent="0.25">
      <c r="B20" s="19" t="s">
        <v>9</v>
      </c>
      <c r="C20" s="20"/>
      <c r="D20" s="20"/>
      <c r="E20" s="21"/>
      <c r="F20" s="21"/>
      <c r="G20" s="21"/>
      <c r="H20" s="21"/>
    </row>
    <row r="21" spans="2:13" s="18" customFormat="1" ht="13.5" thickBot="1" x14ac:dyDescent="0.25">
      <c r="B21" s="160"/>
      <c r="C21" s="25" t="s">
        <v>13</v>
      </c>
      <c r="D21" s="26"/>
      <c r="E21" s="27"/>
      <c r="F21" s="27"/>
      <c r="G21" s="27"/>
      <c r="H21" s="29"/>
    </row>
    <row r="22" spans="2:13" s="119" customFormat="1" x14ac:dyDescent="0.25">
      <c r="B22" s="149"/>
      <c r="C22" s="114"/>
      <c r="D22" s="115"/>
      <c r="E22" s="116"/>
      <c r="F22" s="116"/>
      <c r="G22" s="32"/>
      <c r="H22" s="33"/>
    </row>
    <row r="23" spans="2:13" s="119" customFormat="1" ht="51" x14ac:dyDescent="0.25">
      <c r="B23" s="224" t="str">
        <f>'ANAS 2015'!B24</f>
        <v>L.01.001.b</v>
      </c>
      <c r="C23" s="224" t="str">
        <f>'ANAS 2015'!C24</f>
        <v>NOLO DI AUTOCARRO PER LAVORO DIURNO
funzionante compreso conducente, carburante e lubrificante per prestazioni di lavoro diurno
Per ogni ora di lavoro.
DELLA PORTATA FINO DA QL 41 A 60QL</v>
      </c>
      <c r="D23" s="269" t="str">
        <f>'ANAS 2015'!D24</f>
        <v>h</v>
      </c>
      <c r="E23" s="258">
        <v>4</v>
      </c>
      <c r="F23" s="226">
        <f>'ANAS 2015'!E24</f>
        <v>75.648979999999995</v>
      </c>
      <c r="G23" s="267">
        <f>E23/$G$15</f>
        <v>4</v>
      </c>
      <c r="H23" s="268">
        <f>G23*F23</f>
        <v>302.59591999999998</v>
      </c>
      <c r="J23" s="45"/>
      <c r="K23" s="18"/>
      <c r="L23" s="161"/>
      <c r="M23" s="161"/>
    </row>
    <row r="24" spans="2:13" ht="15.75" thickBot="1" x14ac:dyDescent="0.3">
      <c r="B24" s="110"/>
      <c r="C24" s="50"/>
      <c r="D24" s="51"/>
      <c r="E24" s="52"/>
      <c r="F24" s="52"/>
      <c r="G24" s="52"/>
      <c r="H24" s="54"/>
    </row>
    <row r="25" spans="2:13" ht="15.75" thickBot="1" x14ac:dyDescent="0.3">
      <c r="B25" s="162"/>
      <c r="C25" s="56" t="s">
        <v>14</v>
      </c>
      <c r="D25" s="57"/>
      <c r="E25" s="58"/>
      <c r="F25" s="58"/>
      <c r="G25" s="60" t="s">
        <v>15</v>
      </c>
      <c r="H25" s="12">
        <f>SUM(H22:H24)</f>
        <v>302.59591999999998</v>
      </c>
    </row>
    <row r="26" spans="2:13" ht="15.75" thickBot="1" x14ac:dyDescent="0.3">
      <c r="B26" s="162"/>
      <c r="C26" s="50"/>
      <c r="D26" s="61"/>
      <c r="E26" s="62"/>
      <c r="F26" s="62"/>
      <c r="G26" s="62"/>
      <c r="H26" s="64"/>
    </row>
    <row r="27" spans="2:13" x14ac:dyDescent="0.25">
      <c r="B27" s="261"/>
      <c r="C27" s="171" t="s">
        <v>16</v>
      </c>
      <c r="D27" s="61"/>
      <c r="E27" s="62"/>
      <c r="F27" s="62"/>
      <c r="G27" s="62"/>
      <c r="H27" s="64"/>
    </row>
    <row r="28" spans="2:13" s="231" customFormat="1" x14ac:dyDescent="0.25">
      <c r="B28" s="262"/>
      <c r="C28" s="263"/>
      <c r="D28" s="84"/>
      <c r="E28" s="32"/>
      <c r="F28" s="32"/>
      <c r="G28" s="32"/>
      <c r="H28" s="33"/>
    </row>
    <row r="29" spans="2:13" x14ac:dyDescent="0.25">
      <c r="B29" s="264"/>
      <c r="C29" s="228" t="s">
        <v>309</v>
      </c>
      <c r="D29" s="244"/>
      <c r="E29" s="245"/>
      <c r="F29" s="245"/>
      <c r="G29" s="245"/>
      <c r="H29" s="265"/>
    </row>
    <row r="30" spans="2:13" x14ac:dyDescent="0.25">
      <c r="B30" s="224" t="str">
        <f>'ANAS 2015'!B23</f>
        <v>CE.1.05</v>
      </c>
      <c r="C30" s="266" t="str">
        <f>'ANAS 2015'!C23</f>
        <v>Guardiania (turni 8 ore)</v>
      </c>
      <c r="D30" s="244" t="str">
        <f>'ANAS 2015'!D23</f>
        <v>h</v>
      </c>
      <c r="E30" s="245">
        <f>2*2</f>
        <v>4</v>
      </c>
      <c r="F30" s="245">
        <f>'ANAS 2015'!E23</f>
        <v>23.480270000000001</v>
      </c>
      <c r="G30" s="267">
        <f>E30/$G$15</f>
        <v>4</v>
      </c>
      <c r="H30" s="268">
        <f>G30*F30</f>
        <v>93.921080000000003</v>
      </c>
    </row>
    <row r="31" spans="2:13" x14ac:dyDescent="0.25">
      <c r="B31" s="232"/>
      <c r="C31" s="266"/>
      <c r="D31" s="239"/>
      <c r="E31" s="240"/>
      <c r="F31" s="245"/>
      <c r="G31" s="267"/>
      <c r="H31" s="268"/>
    </row>
    <row r="32" spans="2:13" x14ac:dyDescent="0.25">
      <c r="B32" s="232"/>
      <c r="C32" s="229" t="s">
        <v>306</v>
      </c>
      <c r="D32" s="239"/>
      <c r="E32" s="240"/>
      <c r="F32" s="240"/>
      <c r="G32" s="240"/>
      <c r="H32" s="268"/>
    </row>
    <row r="33" spans="2:10" x14ac:dyDescent="0.25">
      <c r="B33" s="224" t="str">
        <f>'ANAS 2015'!B23</f>
        <v>CE.1.05</v>
      </c>
      <c r="C33" s="266" t="str">
        <f>'ANAS 2015'!C23</f>
        <v>Guardiania (turni 8 ore)</v>
      </c>
      <c r="D33" s="239" t="str">
        <f>'ANAS 2015'!D23</f>
        <v>h</v>
      </c>
      <c r="E33" s="240">
        <f>2*2</f>
        <v>4</v>
      </c>
      <c r="F33" s="245">
        <f>'ANAS 2015'!E23</f>
        <v>23.480270000000001</v>
      </c>
      <c r="G33" s="267">
        <f>E33/$G$15</f>
        <v>4</v>
      </c>
      <c r="H33" s="268">
        <f>G33*F33</f>
        <v>93.921080000000003</v>
      </c>
    </row>
    <row r="34" spans="2:10" ht="15.75" thickBot="1" x14ac:dyDescent="0.3">
      <c r="B34" s="100"/>
      <c r="C34" s="164"/>
      <c r="D34" s="78"/>
      <c r="E34" s="47"/>
      <c r="F34" s="86"/>
      <c r="G34" s="43"/>
      <c r="H34" s="44"/>
    </row>
    <row r="35" spans="2:10" ht="15.75" thickBot="1" x14ac:dyDescent="0.3">
      <c r="B35" s="162"/>
      <c r="C35" s="56" t="s">
        <v>17</v>
      </c>
      <c r="D35" s="57"/>
      <c r="E35" s="58"/>
      <c r="F35" s="58"/>
      <c r="G35" s="60" t="s">
        <v>15</v>
      </c>
      <c r="H35" s="12">
        <f>SUM(H29:H34)</f>
        <v>187.84216000000001</v>
      </c>
    </row>
    <row r="36" spans="2:10" ht="15.75" thickBot="1" x14ac:dyDescent="0.3">
      <c r="B36" s="162"/>
      <c r="C36" s="50"/>
      <c r="D36" s="61"/>
      <c r="E36" s="62"/>
      <c r="F36" s="62"/>
      <c r="G36" s="62"/>
      <c r="H36" s="64"/>
    </row>
    <row r="37" spans="2:10" ht="15.75" thickBot="1" x14ac:dyDescent="0.3">
      <c r="B37" s="163"/>
      <c r="C37" s="25" t="s">
        <v>18</v>
      </c>
      <c r="D37" s="61"/>
      <c r="E37" s="62"/>
      <c r="F37" s="62"/>
      <c r="G37" s="165"/>
      <c r="H37" s="64"/>
    </row>
    <row r="38" spans="2:10" x14ac:dyDescent="0.25">
      <c r="B38" s="149"/>
      <c r="C38" s="166"/>
      <c r="D38" s="84"/>
      <c r="E38" s="32"/>
      <c r="F38" s="32"/>
      <c r="G38" s="167">
        <f>E38/$G$15</f>
        <v>0</v>
      </c>
      <c r="H38" s="33">
        <f>G38*F38</f>
        <v>0</v>
      </c>
      <c r="J38" s="45"/>
    </row>
    <row r="39" spans="2:10" x14ac:dyDescent="0.25">
      <c r="B39" s="100"/>
      <c r="C39" s="46"/>
      <c r="D39" s="78"/>
      <c r="E39" s="47"/>
      <c r="F39" s="47"/>
      <c r="G39" s="43"/>
      <c r="H39" s="44"/>
      <c r="J39" s="45"/>
    </row>
    <row r="40" spans="2:10" x14ac:dyDescent="0.25">
      <c r="B40" s="100"/>
      <c r="C40" s="46"/>
      <c r="D40" s="78"/>
      <c r="E40" s="47"/>
      <c r="F40" s="47"/>
      <c r="G40" s="43"/>
      <c r="H40" s="44"/>
      <c r="J40" s="45"/>
    </row>
    <row r="41" spans="2:10" x14ac:dyDescent="0.25">
      <c r="B41" s="100"/>
      <c r="C41" s="46"/>
      <c r="D41" s="78"/>
      <c r="E41" s="47"/>
      <c r="F41" s="47"/>
      <c r="G41" s="43"/>
      <c r="H41" s="44"/>
      <c r="J41" s="45"/>
    </row>
    <row r="42" spans="2:10" x14ac:dyDescent="0.25">
      <c r="B42" s="100"/>
      <c r="C42" s="46"/>
      <c r="D42" s="78"/>
      <c r="E42" s="47"/>
      <c r="F42" s="47"/>
      <c r="G42" s="43"/>
      <c r="H42" s="44"/>
      <c r="J42" s="45"/>
    </row>
    <row r="43" spans="2:10" x14ac:dyDescent="0.25">
      <c r="B43" s="100"/>
      <c r="C43" s="46"/>
      <c r="D43" s="78"/>
      <c r="E43" s="47"/>
      <c r="F43" s="47"/>
      <c r="G43" s="43"/>
      <c r="H43" s="44"/>
      <c r="J43" s="45"/>
    </row>
    <row r="44" spans="2:10" x14ac:dyDescent="0.25">
      <c r="B44" s="100"/>
      <c r="C44" s="46"/>
      <c r="D44" s="78"/>
      <c r="E44" s="47"/>
      <c r="F44" s="47"/>
      <c r="G44" s="43"/>
      <c r="H44" s="44"/>
      <c r="J44" s="45"/>
    </row>
    <row r="45" spans="2:10" x14ac:dyDescent="0.25">
      <c r="B45" s="100"/>
      <c r="C45" s="46"/>
      <c r="D45" s="78"/>
      <c r="E45" s="47"/>
      <c r="F45" s="47"/>
      <c r="G45" s="43"/>
      <c r="H45" s="44"/>
      <c r="J45" s="45"/>
    </row>
    <row r="46" spans="2:10" x14ac:dyDescent="0.25">
      <c r="B46" s="100"/>
      <c r="C46" s="46"/>
      <c r="D46" s="78"/>
      <c r="E46" s="47"/>
      <c r="F46" s="47"/>
      <c r="G46" s="43"/>
      <c r="H46" s="44"/>
      <c r="J46" s="45"/>
    </row>
    <row r="47" spans="2:10" x14ac:dyDescent="0.25">
      <c r="B47" s="100"/>
      <c r="C47" s="46"/>
      <c r="D47" s="78"/>
      <c r="E47" s="47"/>
      <c r="F47" s="47"/>
      <c r="G47" s="43"/>
      <c r="H47" s="44"/>
      <c r="J47" s="45"/>
    </row>
    <row r="48" spans="2:10" x14ac:dyDescent="0.25">
      <c r="B48" s="100"/>
      <c r="C48" s="46"/>
      <c r="D48" s="78"/>
      <c r="E48" s="47"/>
      <c r="F48" s="47"/>
      <c r="G48" s="43"/>
      <c r="H48" s="44"/>
      <c r="J48" s="45"/>
    </row>
    <row r="49" spans="2:10" ht="15.75" thickBot="1" x14ac:dyDescent="0.3">
      <c r="B49" s="100"/>
      <c r="C49" s="46"/>
      <c r="D49" s="78"/>
      <c r="E49" s="47"/>
      <c r="F49" s="47"/>
      <c r="G49" s="43"/>
      <c r="H49" s="44"/>
      <c r="J49" s="45"/>
    </row>
    <row r="50" spans="2:10" ht="15.75" thickBot="1" x14ac:dyDescent="0.3">
      <c r="B50" s="163"/>
      <c r="C50" s="25" t="s">
        <v>310</v>
      </c>
      <c r="D50" s="78"/>
      <c r="E50" s="47"/>
      <c r="F50" s="47"/>
      <c r="G50" s="43"/>
      <c r="H50" s="44"/>
      <c r="J50" s="45"/>
    </row>
    <row r="51" spans="2:10" ht="51" x14ac:dyDescent="0.25">
      <c r="B51" s="100"/>
      <c r="C51" s="224" t="s">
        <v>311</v>
      </c>
      <c r="D51" s="78"/>
      <c r="E51" s="47"/>
      <c r="F51" s="47"/>
      <c r="G51" s="43"/>
      <c r="H51" s="44"/>
      <c r="J51" s="45"/>
    </row>
    <row r="52" spans="2:10" ht="15.75" thickBot="1" x14ac:dyDescent="0.3">
      <c r="B52" s="110"/>
      <c r="C52" s="168"/>
      <c r="D52" s="79"/>
      <c r="E52" s="80"/>
      <c r="F52" s="80"/>
      <c r="G52" s="80"/>
      <c r="H52" s="82"/>
    </row>
    <row r="53" spans="2:10" ht="15.75" thickBot="1" x14ac:dyDescent="0.3">
      <c r="B53" s="162"/>
      <c r="C53" s="56" t="s">
        <v>22</v>
      </c>
      <c r="D53" s="57"/>
      <c r="E53" s="58"/>
      <c r="F53" s="58"/>
      <c r="G53" s="60" t="s">
        <v>15</v>
      </c>
      <c r="H53" s="12">
        <f>SUM(H38:H52)</f>
        <v>0</v>
      </c>
    </row>
    <row r="54" spans="2:10" ht="15.75" thickBot="1" x14ac:dyDescent="0.3">
      <c r="B54" s="169"/>
      <c r="C54" s="87"/>
      <c r="D54" s="88"/>
      <c r="E54" s="89"/>
      <c r="F54" s="89"/>
      <c r="G54" s="90"/>
      <c r="H54" s="90"/>
    </row>
    <row r="55" spans="2:10" ht="15.75" thickBot="1" x14ac:dyDescent="0.3">
      <c r="B55" s="169"/>
      <c r="C55" s="293"/>
      <c r="D55" s="91"/>
      <c r="E55" s="91"/>
      <c r="F55" s="91" t="s">
        <v>23</v>
      </c>
      <c r="G55" s="92" t="s">
        <v>15</v>
      </c>
      <c r="H55" s="12">
        <f>H53+H35+H25</f>
        <v>490.43808000000001</v>
      </c>
    </row>
    <row r="56" spans="2:10" x14ac:dyDescent="0.25">
      <c r="B56" s="169"/>
    </row>
  </sheetData>
  <mergeCells count="2">
    <mergeCell ref="B2:B3"/>
    <mergeCell ref="C2:F13"/>
  </mergeCells>
  <pageMargins left="0.7" right="0.7" top="0.75" bottom="0.75" header="0.3" footer="0.3"/>
  <pageSetup paperSize="9" scale="5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AF56"/>
  <sheetViews>
    <sheetView topLeftCell="A28" workbookViewId="0">
      <selection activeCell="AB21" sqref="AB21:AF21"/>
    </sheetView>
  </sheetViews>
  <sheetFormatPr defaultRowHeight="15" x14ac:dyDescent="0.25"/>
  <cols>
    <col min="1" max="28" width="2.7109375" style="172" customWidth="1"/>
    <col min="29" max="31" width="3" style="172" customWidth="1"/>
    <col min="32" max="32" width="2.85546875" style="172" customWidth="1"/>
    <col min="33" max="256" width="9.140625" style="172"/>
    <col min="257" max="284" width="2.7109375" style="172" customWidth="1"/>
    <col min="285" max="287" width="3" style="172" customWidth="1"/>
    <col min="288" max="288" width="2.85546875" style="172" customWidth="1"/>
    <col min="289" max="512" width="9.140625" style="172"/>
    <col min="513" max="540" width="2.7109375" style="172" customWidth="1"/>
    <col min="541" max="543" width="3" style="172" customWidth="1"/>
    <col min="544" max="544" width="2.85546875" style="172" customWidth="1"/>
    <col min="545" max="768" width="9.140625" style="172"/>
    <col min="769" max="796" width="2.7109375" style="172" customWidth="1"/>
    <col min="797" max="799" width="3" style="172" customWidth="1"/>
    <col min="800" max="800" width="2.85546875" style="172" customWidth="1"/>
    <col min="801" max="1024" width="9.140625" style="172"/>
    <col min="1025" max="1052" width="2.7109375" style="172" customWidth="1"/>
    <col min="1053" max="1055" width="3" style="172" customWidth="1"/>
    <col min="1056" max="1056" width="2.85546875" style="172" customWidth="1"/>
    <col min="1057" max="1280" width="9.140625" style="172"/>
    <col min="1281" max="1308" width="2.7109375" style="172" customWidth="1"/>
    <col min="1309" max="1311" width="3" style="172" customWidth="1"/>
    <col min="1312" max="1312" width="2.85546875" style="172" customWidth="1"/>
    <col min="1313" max="1536" width="9.140625" style="172"/>
    <col min="1537" max="1564" width="2.7109375" style="172" customWidth="1"/>
    <col min="1565" max="1567" width="3" style="172" customWidth="1"/>
    <col min="1568" max="1568" width="2.85546875" style="172" customWidth="1"/>
    <col min="1569" max="1792" width="9.140625" style="172"/>
    <col min="1793" max="1820" width="2.7109375" style="172" customWidth="1"/>
    <col min="1821" max="1823" width="3" style="172" customWidth="1"/>
    <col min="1824" max="1824" width="2.85546875" style="172" customWidth="1"/>
    <col min="1825" max="2048" width="9.140625" style="172"/>
    <col min="2049" max="2076" width="2.7109375" style="172" customWidth="1"/>
    <col min="2077" max="2079" width="3" style="172" customWidth="1"/>
    <col min="2080" max="2080" width="2.85546875" style="172" customWidth="1"/>
    <col min="2081" max="2304" width="9.140625" style="172"/>
    <col min="2305" max="2332" width="2.7109375" style="172" customWidth="1"/>
    <col min="2333" max="2335" width="3" style="172" customWidth="1"/>
    <col min="2336" max="2336" width="2.85546875" style="172" customWidth="1"/>
    <col min="2337" max="2560" width="9.140625" style="172"/>
    <col min="2561" max="2588" width="2.7109375" style="172" customWidth="1"/>
    <col min="2589" max="2591" width="3" style="172" customWidth="1"/>
    <col min="2592" max="2592" width="2.85546875" style="172" customWidth="1"/>
    <col min="2593" max="2816" width="9.140625" style="172"/>
    <col min="2817" max="2844" width="2.7109375" style="172" customWidth="1"/>
    <col min="2845" max="2847" width="3" style="172" customWidth="1"/>
    <col min="2848" max="2848" width="2.85546875" style="172" customWidth="1"/>
    <col min="2849" max="3072" width="9.140625" style="172"/>
    <col min="3073" max="3100" width="2.7109375" style="172" customWidth="1"/>
    <col min="3101" max="3103" width="3" style="172" customWidth="1"/>
    <col min="3104" max="3104" width="2.85546875" style="172" customWidth="1"/>
    <col min="3105" max="3328" width="9.140625" style="172"/>
    <col min="3329" max="3356" width="2.7109375" style="172" customWidth="1"/>
    <col min="3357" max="3359" width="3" style="172" customWidth="1"/>
    <col min="3360" max="3360" width="2.85546875" style="172" customWidth="1"/>
    <col min="3361" max="3584" width="9.140625" style="172"/>
    <col min="3585" max="3612" width="2.7109375" style="172" customWidth="1"/>
    <col min="3613" max="3615" width="3" style="172" customWidth="1"/>
    <col min="3616" max="3616" width="2.85546875" style="172" customWidth="1"/>
    <col min="3617" max="3840" width="9.140625" style="172"/>
    <col min="3841" max="3868" width="2.7109375" style="172" customWidth="1"/>
    <col min="3869" max="3871" width="3" style="172" customWidth="1"/>
    <col min="3872" max="3872" width="2.85546875" style="172" customWidth="1"/>
    <col min="3873" max="4096" width="9.140625" style="172"/>
    <col min="4097" max="4124" width="2.7109375" style="172" customWidth="1"/>
    <col min="4125" max="4127" width="3" style="172" customWidth="1"/>
    <col min="4128" max="4128" width="2.85546875" style="172" customWidth="1"/>
    <col min="4129" max="4352" width="9.140625" style="172"/>
    <col min="4353" max="4380" width="2.7109375" style="172" customWidth="1"/>
    <col min="4381" max="4383" width="3" style="172" customWidth="1"/>
    <col min="4384" max="4384" width="2.85546875" style="172" customWidth="1"/>
    <col min="4385" max="4608" width="9.140625" style="172"/>
    <col min="4609" max="4636" width="2.7109375" style="172" customWidth="1"/>
    <col min="4637" max="4639" width="3" style="172" customWidth="1"/>
    <col min="4640" max="4640" width="2.85546875" style="172" customWidth="1"/>
    <col min="4641" max="4864" width="9.140625" style="172"/>
    <col min="4865" max="4892" width="2.7109375" style="172" customWidth="1"/>
    <col min="4893" max="4895" width="3" style="172" customWidth="1"/>
    <col min="4896" max="4896" width="2.85546875" style="172" customWidth="1"/>
    <col min="4897" max="5120" width="9.140625" style="172"/>
    <col min="5121" max="5148" width="2.7109375" style="172" customWidth="1"/>
    <col min="5149" max="5151" width="3" style="172" customWidth="1"/>
    <col min="5152" max="5152" width="2.85546875" style="172" customWidth="1"/>
    <col min="5153" max="5376" width="9.140625" style="172"/>
    <col min="5377" max="5404" width="2.7109375" style="172" customWidth="1"/>
    <col min="5405" max="5407" width="3" style="172" customWidth="1"/>
    <col min="5408" max="5408" width="2.85546875" style="172" customWidth="1"/>
    <col min="5409" max="5632" width="9.140625" style="172"/>
    <col min="5633" max="5660" width="2.7109375" style="172" customWidth="1"/>
    <col min="5661" max="5663" width="3" style="172" customWidth="1"/>
    <col min="5664" max="5664" width="2.85546875" style="172" customWidth="1"/>
    <col min="5665" max="5888" width="9.140625" style="172"/>
    <col min="5889" max="5916" width="2.7109375" style="172" customWidth="1"/>
    <col min="5917" max="5919" width="3" style="172" customWidth="1"/>
    <col min="5920" max="5920" width="2.85546875" style="172" customWidth="1"/>
    <col min="5921" max="6144" width="9.140625" style="172"/>
    <col min="6145" max="6172" width="2.7109375" style="172" customWidth="1"/>
    <col min="6173" max="6175" width="3" style="172" customWidth="1"/>
    <col min="6176" max="6176" width="2.85546875" style="172" customWidth="1"/>
    <col min="6177" max="6400" width="9.140625" style="172"/>
    <col min="6401" max="6428" width="2.7109375" style="172" customWidth="1"/>
    <col min="6429" max="6431" width="3" style="172" customWidth="1"/>
    <col min="6432" max="6432" width="2.85546875" style="172" customWidth="1"/>
    <col min="6433" max="6656" width="9.140625" style="172"/>
    <col min="6657" max="6684" width="2.7109375" style="172" customWidth="1"/>
    <col min="6685" max="6687" width="3" style="172" customWidth="1"/>
    <col min="6688" max="6688" width="2.85546875" style="172" customWidth="1"/>
    <col min="6689" max="6912" width="9.140625" style="172"/>
    <col min="6913" max="6940" width="2.7109375" style="172" customWidth="1"/>
    <col min="6941" max="6943" width="3" style="172" customWidth="1"/>
    <col min="6944" max="6944" width="2.85546875" style="172" customWidth="1"/>
    <col min="6945" max="7168" width="9.140625" style="172"/>
    <col min="7169" max="7196" width="2.7109375" style="172" customWidth="1"/>
    <col min="7197" max="7199" width="3" style="172" customWidth="1"/>
    <col min="7200" max="7200" width="2.85546875" style="172" customWidth="1"/>
    <col min="7201" max="7424" width="9.140625" style="172"/>
    <col min="7425" max="7452" width="2.7109375" style="172" customWidth="1"/>
    <col min="7453" max="7455" width="3" style="172" customWidth="1"/>
    <col min="7456" max="7456" width="2.85546875" style="172" customWidth="1"/>
    <col min="7457" max="7680" width="9.140625" style="172"/>
    <col min="7681" max="7708" width="2.7109375" style="172" customWidth="1"/>
    <col min="7709" max="7711" width="3" style="172" customWidth="1"/>
    <col min="7712" max="7712" width="2.85546875" style="172" customWidth="1"/>
    <col min="7713" max="7936" width="9.140625" style="172"/>
    <col min="7937" max="7964" width="2.7109375" style="172" customWidth="1"/>
    <col min="7965" max="7967" width="3" style="172" customWidth="1"/>
    <col min="7968" max="7968" width="2.85546875" style="172" customWidth="1"/>
    <col min="7969" max="8192" width="9.140625" style="172"/>
    <col min="8193" max="8220" width="2.7109375" style="172" customWidth="1"/>
    <col min="8221" max="8223" width="3" style="172" customWidth="1"/>
    <col min="8224" max="8224" width="2.85546875" style="172" customWidth="1"/>
    <col min="8225" max="8448" width="9.140625" style="172"/>
    <col min="8449" max="8476" width="2.7109375" style="172" customWidth="1"/>
    <col min="8477" max="8479" width="3" style="172" customWidth="1"/>
    <col min="8480" max="8480" width="2.85546875" style="172" customWidth="1"/>
    <col min="8481" max="8704" width="9.140625" style="172"/>
    <col min="8705" max="8732" width="2.7109375" style="172" customWidth="1"/>
    <col min="8733" max="8735" width="3" style="172" customWidth="1"/>
    <col min="8736" max="8736" width="2.85546875" style="172" customWidth="1"/>
    <col min="8737" max="8960" width="9.140625" style="172"/>
    <col min="8961" max="8988" width="2.7109375" style="172" customWidth="1"/>
    <col min="8989" max="8991" width="3" style="172" customWidth="1"/>
    <col min="8992" max="8992" width="2.85546875" style="172" customWidth="1"/>
    <col min="8993" max="9216" width="9.140625" style="172"/>
    <col min="9217" max="9244" width="2.7109375" style="172" customWidth="1"/>
    <col min="9245" max="9247" width="3" style="172" customWidth="1"/>
    <col min="9248" max="9248" width="2.85546875" style="172" customWidth="1"/>
    <col min="9249" max="9472" width="9.140625" style="172"/>
    <col min="9473" max="9500" width="2.7109375" style="172" customWidth="1"/>
    <col min="9501" max="9503" width="3" style="172" customWidth="1"/>
    <col min="9504" max="9504" width="2.85546875" style="172" customWidth="1"/>
    <col min="9505" max="9728" width="9.140625" style="172"/>
    <col min="9729" max="9756" width="2.7109375" style="172" customWidth="1"/>
    <col min="9757" max="9759" width="3" style="172" customWidth="1"/>
    <col min="9760" max="9760" width="2.85546875" style="172" customWidth="1"/>
    <col min="9761" max="9984" width="9.140625" style="172"/>
    <col min="9985" max="10012" width="2.7109375" style="172" customWidth="1"/>
    <col min="10013" max="10015" width="3" style="172" customWidth="1"/>
    <col min="10016" max="10016" width="2.85546875" style="172" customWidth="1"/>
    <col min="10017" max="10240" width="9.140625" style="172"/>
    <col min="10241" max="10268" width="2.7109375" style="172" customWidth="1"/>
    <col min="10269" max="10271" width="3" style="172" customWidth="1"/>
    <col min="10272" max="10272" width="2.85546875" style="172" customWidth="1"/>
    <col min="10273" max="10496" width="9.140625" style="172"/>
    <col min="10497" max="10524" width="2.7109375" style="172" customWidth="1"/>
    <col min="10525" max="10527" width="3" style="172" customWidth="1"/>
    <col min="10528" max="10528" width="2.85546875" style="172" customWidth="1"/>
    <col min="10529" max="10752" width="9.140625" style="172"/>
    <col min="10753" max="10780" width="2.7109375" style="172" customWidth="1"/>
    <col min="10781" max="10783" width="3" style="172" customWidth="1"/>
    <col min="10784" max="10784" width="2.85546875" style="172" customWidth="1"/>
    <col min="10785" max="11008" width="9.140625" style="172"/>
    <col min="11009" max="11036" width="2.7109375" style="172" customWidth="1"/>
    <col min="11037" max="11039" width="3" style="172" customWidth="1"/>
    <col min="11040" max="11040" width="2.85546875" style="172" customWidth="1"/>
    <col min="11041" max="11264" width="9.140625" style="172"/>
    <col min="11265" max="11292" width="2.7109375" style="172" customWidth="1"/>
    <col min="11293" max="11295" width="3" style="172" customWidth="1"/>
    <col min="11296" max="11296" width="2.85546875" style="172" customWidth="1"/>
    <col min="11297" max="11520" width="9.140625" style="172"/>
    <col min="11521" max="11548" width="2.7109375" style="172" customWidth="1"/>
    <col min="11549" max="11551" width="3" style="172" customWidth="1"/>
    <col min="11552" max="11552" width="2.85546875" style="172" customWidth="1"/>
    <col min="11553" max="11776" width="9.140625" style="172"/>
    <col min="11777" max="11804" width="2.7109375" style="172" customWidth="1"/>
    <col min="11805" max="11807" width="3" style="172" customWidth="1"/>
    <col min="11808" max="11808" width="2.85546875" style="172" customWidth="1"/>
    <col min="11809" max="12032" width="9.140625" style="172"/>
    <col min="12033" max="12060" width="2.7109375" style="172" customWidth="1"/>
    <col min="12061" max="12063" width="3" style="172" customWidth="1"/>
    <col min="12064" max="12064" width="2.85546875" style="172" customWidth="1"/>
    <col min="12065" max="12288" width="9.140625" style="172"/>
    <col min="12289" max="12316" width="2.7109375" style="172" customWidth="1"/>
    <col min="12317" max="12319" width="3" style="172" customWidth="1"/>
    <col min="12320" max="12320" width="2.85546875" style="172" customWidth="1"/>
    <col min="12321" max="12544" width="9.140625" style="172"/>
    <col min="12545" max="12572" width="2.7109375" style="172" customWidth="1"/>
    <col min="12573" max="12575" width="3" style="172" customWidth="1"/>
    <col min="12576" max="12576" width="2.85546875" style="172" customWidth="1"/>
    <col min="12577" max="12800" width="9.140625" style="172"/>
    <col min="12801" max="12828" width="2.7109375" style="172" customWidth="1"/>
    <col min="12829" max="12831" width="3" style="172" customWidth="1"/>
    <col min="12832" max="12832" width="2.85546875" style="172" customWidth="1"/>
    <col min="12833" max="13056" width="9.140625" style="172"/>
    <col min="13057" max="13084" width="2.7109375" style="172" customWidth="1"/>
    <col min="13085" max="13087" width="3" style="172" customWidth="1"/>
    <col min="13088" max="13088" width="2.85546875" style="172" customWidth="1"/>
    <col min="13089" max="13312" width="9.140625" style="172"/>
    <col min="13313" max="13340" width="2.7109375" style="172" customWidth="1"/>
    <col min="13341" max="13343" width="3" style="172" customWidth="1"/>
    <col min="13344" max="13344" width="2.85546875" style="172" customWidth="1"/>
    <col min="13345" max="13568" width="9.140625" style="172"/>
    <col min="13569" max="13596" width="2.7109375" style="172" customWidth="1"/>
    <col min="13597" max="13599" width="3" style="172" customWidth="1"/>
    <col min="13600" max="13600" width="2.85546875" style="172" customWidth="1"/>
    <col min="13601" max="13824" width="9.140625" style="172"/>
    <col min="13825" max="13852" width="2.7109375" style="172" customWidth="1"/>
    <col min="13853" max="13855" width="3" style="172" customWidth="1"/>
    <col min="13856" max="13856" width="2.85546875" style="172" customWidth="1"/>
    <col min="13857" max="14080" width="9.140625" style="172"/>
    <col min="14081" max="14108" width="2.7109375" style="172" customWidth="1"/>
    <col min="14109" max="14111" width="3" style="172" customWidth="1"/>
    <col min="14112" max="14112" width="2.85546875" style="172" customWidth="1"/>
    <col min="14113" max="14336" width="9.140625" style="172"/>
    <col min="14337" max="14364" width="2.7109375" style="172" customWidth="1"/>
    <col min="14365" max="14367" width="3" style="172" customWidth="1"/>
    <col min="14368" max="14368" width="2.85546875" style="172" customWidth="1"/>
    <col min="14369" max="14592" width="9.140625" style="172"/>
    <col min="14593" max="14620" width="2.7109375" style="172" customWidth="1"/>
    <col min="14621" max="14623" width="3" style="172" customWidth="1"/>
    <col min="14624" max="14624" width="2.85546875" style="172" customWidth="1"/>
    <col min="14625" max="14848" width="9.140625" style="172"/>
    <col min="14849" max="14876" width="2.7109375" style="172" customWidth="1"/>
    <col min="14877" max="14879" width="3" style="172" customWidth="1"/>
    <col min="14880" max="14880" width="2.85546875" style="172" customWidth="1"/>
    <col min="14881" max="15104" width="9.140625" style="172"/>
    <col min="15105" max="15132" width="2.7109375" style="172" customWidth="1"/>
    <col min="15133" max="15135" width="3" style="172" customWidth="1"/>
    <col min="15136" max="15136" width="2.85546875" style="172" customWidth="1"/>
    <col min="15137" max="15360" width="9.140625" style="172"/>
    <col min="15361" max="15388" width="2.7109375" style="172" customWidth="1"/>
    <col min="15389" max="15391" width="3" style="172" customWidth="1"/>
    <col min="15392" max="15392" width="2.85546875" style="172" customWidth="1"/>
    <col min="15393" max="15616" width="9.140625" style="172"/>
    <col min="15617" max="15644" width="2.7109375" style="172" customWidth="1"/>
    <col min="15645" max="15647" width="3" style="172" customWidth="1"/>
    <col min="15648" max="15648" width="2.85546875" style="172" customWidth="1"/>
    <col min="15649" max="15872" width="9.140625" style="172"/>
    <col min="15873" max="15900" width="2.7109375" style="172" customWidth="1"/>
    <col min="15901" max="15903" width="3" style="172" customWidth="1"/>
    <col min="15904" max="15904" width="2.85546875" style="172" customWidth="1"/>
    <col min="15905" max="16128" width="9.140625" style="172"/>
    <col min="16129" max="16156" width="2.7109375" style="172" customWidth="1"/>
    <col min="16157" max="16159" width="3" style="172" customWidth="1"/>
    <col min="16160" max="16160" width="2.85546875" style="172" customWidth="1"/>
    <col min="16161" max="16384" width="9.140625" style="172"/>
  </cols>
  <sheetData>
    <row r="1" spans="1:32" x14ac:dyDescent="0.25">
      <c r="A1" s="351" t="s">
        <v>43</v>
      </c>
      <c r="B1" s="351"/>
      <c r="C1" s="351"/>
      <c r="D1" s="351"/>
      <c r="E1" s="351"/>
      <c r="F1" s="351"/>
      <c r="G1" s="351"/>
      <c r="H1" s="351"/>
      <c r="I1" s="351"/>
      <c r="J1" s="351"/>
      <c r="K1" s="351"/>
      <c r="L1" s="351"/>
      <c r="M1" s="351"/>
      <c r="N1" s="351"/>
      <c r="O1" s="351"/>
      <c r="P1" s="351"/>
      <c r="Q1" s="351"/>
      <c r="R1" s="351"/>
      <c r="S1" s="351"/>
      <c r="T1" s="351"/>
      <c r="U1" s="351"/>
      <c r="V1" s="351"/>
      <c r="W1" s="351"/>
      <c r="X1" s="351"/>
      <c r="Y1" s="351"/>
      <c r="Z1" s="351"/>
      <c r="AA1" s="351"/>
      <c r="AB1" s="351"/>
      <c r="AC1" s="351"/>
      <c r="AD1" s="351"/>
      <c r="AE1" s="351"/>
      <c r="AF1" s="351"/>
    </row>
    <row r="2" spans="1:32" x14ac:dyDescent="0.25">
      <c r="A2" s="173"/>
      <c r="B2" s="173"/>
      <c r="C2" s="173"/>
      <c r="D2" s="173"/>
      <c r="E2" s="173"/>
      <c r="F2" s="173"/>
      <c r="G2" s="173"/>
      <c r="H2" s="173"/>
      <c r="I2" s="173"/>
      <c r="J2" s="173"/>
      <c r="K2" s="173"/>
      <c r="L2" s="173"/>
      <c r="M2" s="173"/>
      <c r="N2" s="173"/>
      <c r="O2" s="173"/>
      <c r="P2" s="173"/>
      <c r="Q2" s="173"/>
      <c r="R2" s="173"/>
      <c r="S2" s="173"/>
      <c r="T2" s="173"/>
      <c r="U2" s="173"/>
      <c r="V2" s="173"/>
      <c r="W2" s="173"/>
      <c r="X2" s="173"/>
      <c r="Y2" s="173"/>
      <c r="Z2" s="173"/>
      <c r="AA2" s="173"/>
      <c r="AB2" s="173"/>
      <c r="AC2" s="173"/>
      <c r="AD2" s="173"/>
      <c r="AE2" s="173"/>
      <c r="AF2" s="173"/>
    </row>
    <row r="3" spans="1:32" ht="126.75" customHeight="1" x14ac:dyDescent="0.25">
      <c r="A3" s="327" t="s">
        <v>44</v>
      </c>
      <c r="B3" s="327"/>
      <c r="C3" s="354" t="s">
        <v>102</v>
      </c>
      <c r="D3" s="354"/>
      <c r="E3" s="354"/>
      <c r="F3" s="354"/>
      <c r="G3" s="354"/>
      <c r="H3" s="350" t="s">
        <v>94</v>
      </c>
      <c r="I3" s="350"/>
      <c r="J3" s="350"/>
      <c r="K3" s="350"/>
      <c r="L3" s="350"/>
      <c r="M3" s="350"/>
      <c r="N3" s="350"/>
      <c r="O3" s="350"/>
      <c r="P3" s="350"/>
      <c r="Q3" s="350"/>
      <c r="R3" s="350"/>
      <c r="S3" s="350"/>
      <c r="T3" s="350"/>
      <c r="U3" s="350"/>
      <c r="V3" s="350"/>
      <c r="W3" s="350"/>
      <c r="X3" s="350"/>
      <c r="Y3" s="350"/>
      <c r="Z3" s="350"/>
      <c r="AA3" s="350"/>
      <c r="AB3" s="350"/>
      <c r="AC3" s="350"/>
      <c r="AD3" s="350"/>
      <c r="AE3" s="350"/>
      <c r="AF3" s="350"/>
    </row>
    <row r="4" spans="1:32" x14ac:dyDescent="0.25">
      <c r="A4" s="173"/>
      <c r="B4" s="173"/>
      <c r="C4" s="173"/>
      <c r="D4" s="173"/>
      <c r="E4" s="173"/>
      <c r="F4" s="173"/>
      <c r="G4" s="173"/>
      <c r="H4" s="173"/>
      <c r="I4" s="173"/>
      <c r="J4" s="173"/>
      <c r="K4" s="173"/>
      <c r="L4" s="173"/>
      <c r="M4" s="173"/>
      <c r="N4" s="173"/>
      <c r="O4" s="173"/>
      <c r="P4" s="173"/>
      <c r="Q4" s="173"/>
      <c r="R4" s="173"/>
      <c r="S4" s="173"/>
      <c r="T4" s="173"/>
      <c r="U4" s="173"/>
      <c r="V4" s="173"/>
      <c r="W4" s="173"/>
      <c r="X4" s="173"/>
      <c r="Y4" s="173"/>
      <c r="Z4" s="173"/>
      <c r="AA4" s="173"/>
      <c r="AB4" s="173"/>
      <c r="AC4" s="173"/>
      <c r="AD4" s="173"/>
      <c r="AE4" s="173"/>
      <c r="AF4" s="173"/>
    </row>
    <row r="5" spans="1:32" x14ac:dyDescent="0.25">
      <c r="A5" s="327" t="s">
        <v>45</v>
      </c>
      <c r="B5" s="327"/>
      <c r="C5" s="327"/>
      <c r="D5" s="327"/>
      <c r="E5" s="327"/>
      <c r="F5" s="327"/>
      <c r="G5" s="327"/>
      <c r="H5" s="327"/>
      <c r="I5" s="327"/>
      <c r="J5" s="327"/>
      <c r="K5" s="327"/>
      <c r="L5" s="327"/>
      <c r="M5" s="327"/>
      <c r="N5" s="327"/>
      <c r="O5" s="327"/>
      <c r="P5" s="327"/>
      <c r="Q5" s="327"/>
      <c r="R5" s="327"/>
      <c r="S5" s="327"/>
      <c r="T5" s="327"/>
      <c r="U5" s="327"/>
      <c r="V5" s="327"/>
      <c r="W5" s="327"/>
      <c r="X5" s="327"/>
      <c r="Y5" s="327"/>
      <c r="Z5" s="327"/>
      <c r="AA5" s="327"/>
      <c r="AB5" s="345"/>
      <c r="AC5" s="327"/>
      <c r="AD5" s="327"/>
      <c r="AE5" s="327"/>
      <c r="AF5" s="327"/>
    </row>
    <row r="6" spans="1:32" x14ac:dyDescent="0.25">
      <c r="A6" s="173"/>
      <c r="B6" s="173"/>
      <c r="C6" s="173"/>
      <c r="D6" s="173"/>
      <c r="E6" s="173"/>
      <c r="F6" s="173"/>
      <c r="G6" s="173"/>
      <c r="H6" s="173"/>
      <c r="I6" s="173"/>
      <c r="J6" s="173"/>
      <c r="K6" s="173"/>
      <c r="L6" s="173"/>
      <c r="M6" s="173"/>
      <c r="N6" s="173"/>
      <c r="O6" s="173"/>
      <c r="P6" s="173"/>
      <c r="Q6" s="173"/>
      <c r="R6" s="173"/>
      <c r="S6" s="173"/>
      <c r="T6" s="173"/>
      <c r="U6" s="173"/>
      <c r="V6" s="173"/>
      <c r="W6" s="173"/>
      <c r="X6" s="173"/>
      <c r="Y6" s="173"/>
      <c r="Z6" s="173"/>
      <c r="AA6" s="173"/>
      <c r="AB6" s="173"/>
      <c r="AC6" s="173"/>
      <c r="AD6" s="173"/>
      <c r="AE6" s="173"/>
      <c r="AF6" s="173"/>
    </row>
    <row r="7" spans="1:32" ht="24" customHeight="1" x14ac:dyDescent="0.25">
      <c r="A7" s="346" t="s">
        <v>46</v>
      </c>
      <c r="B7" s="349"/>
      <c r="C7" s="349"/>
      <c r="D7" s="349"/>
      <c r="E7" s="349"/>
      <c r="F7" s="350" t="s">
        <v>47</v>
      </c>
      <c r="G7" s="350"/>
      <c r="H7" s="350"/>
      <c r="I7" s="350"/>
      <c r="J7" s="350"/>
      <c r="K7" s="350"/>
      <c r="L7" s="350"/>
      <c r="M7" s="350"/>
      <c r="N7" s="348">
        <v>404.8</v>
      </c>
      <c r="O7" s="348"/>
      <c r="P7" s="348"/>
      <c r="Q7" s="348"/>
      <c r="R7" s="348"/>
      <c r="S7" s="348"/>
      <c r="T7" s="348"/>
      <c r="U7" s="327" t="s">
        <v>48</v>
      </c>
      <c r="V7" s="327"/>
      <c r="W7" s="327"/>
      <c r="X7" s="173"/>
      <c r="Y7" s="173"/>
      <c r="Z7" s="173"/>
      <c r="AA7" s="173"/>
      <c r="AB7" s="173"/>
      <c r="AC7" s="173"/>
      <c r="AD7" s="173"/>
      <c r="AE7" s="173"/>
      <c r="AF7" s="173"/>
    </row>
    <row r="8" spans="1:32" ht="24" customHeight="1" x14ac:dyDescent="0.25">
      <c r="A8" s="346"/>
      <c r="B8" s="349"/>
      <c r="C8" s="349"/>
      <c r="D8" s="349"/>
      <c r="E8" s="349"/>
      <c r="F8" s="350" t="s">
        <v>49</v>
      </c>
      <c r="G8" s="350"/>
      <c r="H8" s="350"/>
      <c r="I8" s="350"/>
      <c r="J8" s="350"/>
      <c r="K8" s="350"/>
      <c r="L8" s="350"/>
      <c r="M8" s="350"/>
      <c r="N8" s="348">
        <f>N7/(5*240)</f>
        <v>0.33733333333333332</v>
      </c>
      <c r="O8" s="348"/>
      <c r="P8" s="348"/>
      <c r="Q8" s="348"/>
      <c r="R8" s="348"/>
      <c r="S8" s="348"/>
      <c r="T8" s="348"/>
      <c r="U8" s="327" t="s">
        <v>48</v>
      </c>
      <c r="V8" s="327"/>
      <c r="W8" s="327"/>
      <c r="X8" s="173"/>
      <c r="Y8" s="173"/>
      <c r="Z8" s="173"/>
      <c r="AA8" s="173"/>
      <c r="AB8" s="173"/>
      <c r="AC8" s="173"/>
      <c r="AD8" s="173"/>
      <c r="AE8" s="173"/>
      <c r="AF8" s="173"/>
    </row>
    <row r="9" spans="1:32" ht="24" customHeight="1" x14ac:dyDescent="0.25">
      <c r="A9" s="346"/>
      <c r="B9" s="349"/>
      <c r="C9" s="349"/>
      <c r="D9" s="349"/>
      <c r="E9" s="349"/>
      <c r="F9" s="350" t="s">
        <v>50</v>
      </c>
      <c r="G9" s="350"/>
      <c r="H9" s="350"/>
      <c r="I9" s="350"/>
      <c r="J9" s="350"/>
      <c r="K9" s="350"/>
      <c r="L9" s="350"/>
      <c r="M9" s="350"/>
      <c r="N9" s="348">
        <f>8.5*3</f>
        <v>25.5</v>
      </c>
      <c r="O9" s="348"/>
      <c r="P9" s="348"/>
      <c r="Q9" s="348"/>
      <c r="R9" s="348"/>
      <c r="S9" s="348"/>
      <c r="T9" s="348"/>
      <c r="U9" s="327" t="s">
        <v>48</v>
      </c>
      <c r="V9" s="327"/>
      <c r="W9" s="327"/>
      <c r="X9" s="173"/>
      <c r="Y9" s="173"/>
      <c r="Z9" s="173"/>
      <c r="AA9" s="173"/>
      <c r="AB9" s="173"/>
      <c r="AC9" s="173"/>
      <c r="AD9" s="173"/>
      <c r="AE9" s="173"/>
      <c r="AF9" s="173"/>
    </row>
    <row r="10" spans="1:32" x14ac:dyDescent="0.25">
      <c r="A10" s="346"/>
      <c r="B10" s="349"/>
      <c r="C10" s="349"/>
      <c r="D10" s="349"/>
      <c r="E10" s="349"/>
      <c r="F10" s="327" t="s">
        <v>35</v>
      </c>
      <c r="G10" s="327"/>
      <c r="H10" s="327"/>
      <c r="I10" s="327"/>
      <c r="J10" s="327"/>
      <c r="K10" s="327"/>
      <c r="L10" s="327"/>
      <c r="M10" s="327"/>
      <c r="N10" s="348">
        <f>SUM(N8:T9)</f>
        <v>25.837333333333333</v>
      </c>
      <c r="O10" s="348"/>
      <c r="P10" s="348"/>
      <c r="Q10" s="348"/>
      <c r="R10" s="348"/>
      <c r="S10" s="348"/>
      <c r="T10" s="348"/>
      <c r="U10" s="327" t="s">
        <v>48</v>
      </c>
      <c r="V10" s="327"/>
      <c r="W10" s="327"/>
      <c r="X10" s="173"/>
      <c r="Y10" s="173"/>
      <c r="Z10" s="173"/>
      <c r="AA10" s="173"/>
      <c r="AB10" s="173"/>
      <c r="AC10" s="173"/>
      <c r="AD10" s="173"/>
      <c r="AE10" s="173"/>
      <c r="AF10" s="173"/>
    </row>
    <row r="11" spans="1:32" x14ac:dyDescent="0.25">
      <c r="A11" s="349"/>
      <c r="B11" s="349"/>
      <c r="C11" s="349"/>
      <c r="D11" s="349"/>
      <c r="E11" s="349"/>
      <c r="F11" s="327" t="s">
        <v>51</v>
      </c>
      <c r="G11" s="327"/>
      <c r="H11" s="327"/>
      <c r="I11" s="327"/>
      <c r="J11" s="327"/>
      <c r="K11" s="327"/>
      <c r="L11" s="327"/>
      <c r="M11" s="327"/>
      <c r="N11" s="348"/>
      <c r="O11" s="348"/>
      <c r="P11" s="348"/>
      <c r="Q11" s="348"/>
      <c r="R11" s="348"/>
      <c r="S11" s="348"/>
      <c r="T11" s="348"/>
      <c r="U11" s="327" t="s">
        <v>48</v>
      </c>
      <c r="V11" s="327"/>
      <c r="W11" s="327"/>
      <c r="X11" s="173"/>
      <c r="Y11" s="173"/>
      <c r="Z11" s="173"/>
      <c r="AA11" s="173"/>
      <c r="AB11" s="173"/>
      <c r="AC11" s="173"/>
      <c r="AD11" s="173"/>
      <c r="AE11" s="173"/>
      <c r="AF11" s="173"/>
    </row>
    <row r="12" spans="1:32" x14ac:dyDescent="0.25">
      <c r="A12" s="349"/>
      <c r="B12" s="349"/>
      <c r="C12" s="349"/>
      <c r="D12" s="349"/>
      <c r="E12" s="349"/>
      <c r="F12" s="327" t="s">
        <v>52</v>
      </c>
      <c r="G12" s="327"/>
      <c r="H12" s="327"/>
      <c r="I12" s="327"/>
      <c r="J12" s="327"/>
      <c r="K12" s="327"/>
      <c r="L12" s="327"/>
      <c r="M12" s="327"/>
      <c r="N12" s="348"/>
      <c r="O12" s="348"/>
      <c r="P12" s="348"/>
      <c r="Q12" s="348"/>
      <c r="R12" s="348"/>
      <c r="S12" s="348"/>
      <c r="T12" s="348"/>
      <c r="U12" s="327" t="s">
        <v>48</v>
      </c>
      <c r="V12" s="327"/>
      <c r="W12" s="327"/>
      <c r="X12" s="173"/>
      <c r="Y12" s="173"/>
      <c r="Z12" s="173"/>
      <c r="AA12" s="173"/>
      <c r="AB12" s="173"/>
      <c r="AC12" s="173"/>
      <c r="AD12" s="173"/>
      <c r="AE12" s="173"/>
      <c r="AF12" s="173"/>
    </row>
    <row r="13" spans="1:32" x14ac:dyDescent="0.25">
      <c r="A13" s="173"/>
      <c r="B13" s="173"/>
      <c r="C13" s="173"/>
      <c r="D13" s="173"/>
      <c r="E13" s="173"/>
      <c r="F13" s="173"/>
      <c r="G13" s="173"/>
      <c r="H13" s="173"/>
      <c r="I13" s="173"/>
      <c r="J13" s="173"/>
      <c r="K13" s="173"/>
      <c r="L13" s="173"/>
      <c r="M13" s="173"/>
      <c r="N13" s="173"/>
      <c r="O13" s="173"/>
      <c r="P13" s="173"/>
      <c r="Q13" s="173"/>
      <c r="R13" s="173"/>
      <c r="S13" s="173"/>
      <c r="T13" s="173"/>
      <c r="U13" s="173"/>
      <c r="V13" s="173"/>
      <c r="W13" s="173"/>
      <c r="X13" s="173"/>
      <c r="Y13" s="173"/>
      <c r="Z13" s="173"/>
      <c r="AA13" s="173"/>
      <c r="AB13" s="173"/>
      <c r="AC13" s="173"/>
      <c r="AD13" s="173"/>
      <c r="AE13" s="173"/>
      <c r="AF13" s="173"/>
    </row>
    <row r="14" spans="1:32" x14ac:dyDescent="0.25">
      <c r="A14" s="343" t="s">
        <v>53</v>
      </c>
      <c r="B14" s="343"/>
      <c r="C14" s="343"/>
      <c r="D14" s="327" t="s">
        <v>54</v>
      </c>
      <c r="E14" s="327"/>
      <c r="F14" s="327"/>
      <c r="G14" s="327"/>
      <c r="H14" s="327"/>
      <c r="I14" s="327"/>
      <c r="J14" s="327"/>
      <c r="K14" s="327"/>
      <c r="L14" s="72"/>
      <c r="M14" s="327" t="s">
        <v>55</v>
      </c>
      <c r="N14" s="327"/>
      <c r="O14" s="327"/>
      <c r="P14" s="327"/>
      <c r="Q14" s="327"/>
      <c r="R14" s="327"/>
      <c r="S14" s="327"/>
      <c r="T14" s="327"/>
      <c r="U14" s="327"/>
      <c r="V14" s="327"/>
      <c r="W14" s="327"/>
      <c r="X14" s="327"/>
      <c r="Y14" s="327"/>
      <c r="Z14" s="327" t="s">
        <v>56</v>
      </c>
      <c r="AA14" s="327"/>
      <c r="AB14" s="327"/>
      <c r="AC14" s="327"/>
      <c r="AD14" s="327"/>
      <c r="AE14" s="327"/>
      <c r="AF14" s="327"/>
    </row>
    <row r="15" spans="1:32" x14ac:dyDescent="0.25">
      <c r="A15" s="343"/>
      <c r="B15" s="343"/>
      <c r="C15" s="343"/>
      <c r="D15" s="327" t="s">
        <v>57</v>
      </c>
      <c r="E15" s="327"/>
      <c r="F15" s="327"/>
      <c r="G15" s="327"/>
      <c r="H15" s="332"/>
      <c r="I15" s="332"/>
      <c r="J15" s="327" t="s">
        <v>58</v>
      </c>
      <c r="K15" s="327"/>
      <c r="L15" s="327"/>
      <c r="M15" s="327"/>
      <c r="N15" s="327"/>
      <c r="O15" s="330">
        <f>(N10+N11+N12)*H15</f>
        <v>0</v>
      </c>
      <c r="P15" s="330"/>
      <c r="Q15" s="330"/>
      <c r="R15" s="330"/>
      <c r="S15" s="330"/>
      <c r="T15" s="330"/>
      <c r="U15" s="330"/>
      <c r="V15" s="330"/>
      <c r="W15" s="173"/>
      <c r="X15" s="173"/>
      <c r="Y15" s="173"/>
      <c r="Z15" s="173"/>
      <c r="AA15" s="173"/>
      <c r="AB15" s="173"/>
      <c r="AC15" s="173"/>
      <c r="AD15" s="173"/>
      <c r="AE15" s="173"/>
      <c r="AF15" s="173"/>
    </row>
    <row r="16" spans="1:32" x14ac:dyDescent="0.25">
      <c r="A16" s="343"/>
      <c r="B16" s="343"/>
      <c r="C16" s="343"/>
      <c r="D16" s="173"/>
      <c r="E16" s="173"/>
      <c r="F16" s="173"/>
      <c r="G16" s="173"/>
      <c r="H16" s="173"/>
      <c r="I16" s="173"/>
      <c r="J16" s="173"/>
      <c r="K16" s="173"/>
      <c r="L16" s="173"/>
      <c r="M16" s="173"/>
      <c r="N16" s="173"/>
      <c r="O16" s="173"/>
      <c r="P16" s="173"/>
      <c r="Q16" s="173"/>
      <c r="R16" s="173"/>
      <c r="S16" s="173"/>
      <c r="T16" s="173"/>
      <c r="U16" s="173"/>
      <c r="V16" s="173"/>
      <c r="W16" s="173"/>
      <c r="X16" s="173"/>
      <c r="Y16" s="173"/>
      <c r="Z16" s="173"/>
      <c r="AA16" s="173"/>
      <c r="AB16" s="173"/>
      <c r="AC16" s="173"/>
      <c r="AD16" s="173"/>
      <c r="AE16" s="173"/>
      <c r="AF16" s="173"/>
    </row>
    <row r="17" spans="1:32" x14ac:dyDescent="0.25">
      <c r="A17" s="343"/>
      <c r="B17" s="343"/>
      <c r="C17" s="343"/>
      <c r="D17" s="327" t="s">
        <v>59</v>
      </c>
      <c r="E17" s="327"/>
      <c r="F17" s="327"/>
      <c r="G17" s="327"/>
      <c r="H17" s="327"/>
      <c r="I17" s="327"/>
      <c r="J17" s="327"/>
      <c r="K17" s="327"/>
      <c r="L17" s="174"/>
      <c r="M17" s="344"/>
      <c r="N17" s="344"/>
      <c r="O17" s="344"/>
      <c r="P17" s="344"/>
      <c r="Q17" s="344"/>
      <c r="R17" s="344"/>
      <c r="S17" s="344"/>
      <c r="T17" s="344"/>
      <c r="U17" s="344"/>
      <c r="V17" s="344"/>
      <c r="W17" s="173"/>
      <c r="X17" s="173"/>
      <c r="Y17" s="173"/>
      <c r="Z17" s="173"/>
      <c r="AA17" s="173"/>
      <c r="AB17" s="173"/>
      <c r="AC17" s="173"/>
      <c r="AD17" s="173"/>
      <c r="AE17" s="173"/>
      <c r="AF17" s="173"/>
    </row>
    <row r="18" spans="1:32" x14ac:dyDescent="0.25">
      <c r="A18" s="343"/>
      <c r="B18" s="343"/>
      <c r="C18" s="343"/>
      <c r="D18" s="327" t="s">
        <v>57</v>
      </c>
      <c r="E18" s="327"/>
      <c r="F18" s="327"/>
      <c r="G18" s="327"/>
      <c r="H18" s="332">
        <v>0</v>
      </c>
      <c r="I18" s="333"/>
      <c r="J18" s="327" t="s">
        <v>58</v>
      </c>
      <c r="K18" s="327"/>
      <c r="L18" s="327"/>
      <c r="M18" s="327"/>
      <c r="N18" s="327"/>
      <c r="O18" s="330">
        <f>(N10+N11+N12)*H18</f>
        <v>0</v>
      </c>
      <c r="P18" s="330"/>
      <c r="Q18" s="330"/>
      <c r="R18" s="330"/>
      <c r="S18" s="330"/>
      <c r="T18" s="330"/>
      <c r="U18" s="330"/>
      <c r="V18" s="330"/>
      <c r="W18" s="173"/>
      <c r="X18" s="173"/>
      <c r="Y18" s="173"/>
      <c r="Z18" s="173"/>
      <c r="AA18" s="173"/>
      <c r="AB18" s="173"/>
      <c r="AC18" s="173"/>
      <c r="AD18" s="173"/>
      <c r="AE18" s="173"/>
      <c r="AF18" s="173"/>
    </row>
    <row r="19" spans="1:32" x14ac:dyDescent="0.25">
      <c r="A19" s="327" t="s">
        <v>60</v>
      </c>
      <c r="B19" s="327"/>
      <c r="C19" s="327"/>
      <c r="D19" s="327"/>
      <c r="E19" s="327"/>
      <c r="F19" s="327"/>
      <c r="G19" s="327"/>
      <c r="H19" s="327"/>
      <c r="I19" s="327"/>
      <c r="J19" s="340" t="s">
        <v>48</v>
      </c>
      <c r="K19" s="340"/>
      <c r="L19" s="342">
        <f>N10+N11+N12-O15-O18</f>
        <v>25.837333333333333</v>
      </c>
      <c r="M19" s="342"/>
      <c r="N19" s="342"/>
      <c r="O19" s="342"/>
      <c r="P19" s="342"/>
      <c r="Q19" s="342"/>
      <c r="R19" s="342"/>
      <c r="S19" s="342"/>
      <c r="T19" s="342"/>
      <c r="U19" s="342"/>
      <c r="V19" s="342"/>
      <c r="W19" s="175"/>
      <c r="X19" s="173"/>
      <c r="Y19" s="173"/>
      <c r="Z19" s="173"/>
      <c r="AA19" s="173"/>
      <c r="AB19" s="173"/>
      <c r="AC19" s="173"/>
      <c r="AD19" s="173"/>
      <c r="AE19" s="173"/>
      <c r="AF19" s="173"/>
    </row>
    <row r="20" spans="1:32" x14ac:dyDescent="0.25">
      <c r="A20" s="173"/>
      <c r="B20" s="173"/>
      <c r="C20" s="173"/>
      <c r="D20" s="173"/>
      <c r="E20" s="173"/>
      <c r="F20" s="173"/>
      <c r="G20" s="173"/>
      <c r="H20" s="173"/>
      <c r="I20" s="173"/>
      <c r="J20" s="173"/>
      <c r="K20" s="173"/>
      <c r="L20" s="173"/>
      <c r="M20" s="173"/>
      <c r="N20" s="173"/>
      <c r="O20" s="173"/>
      <c r="P20" s="173"/>
      <c r="Q20" s="173"/>
      <c r="R20" s="173"/>
      <c r="S20" s="173"/>
      <c r="T20" s="173"/>
      <c r="U20" s="173"/>
      <c r="V20" s="173"/>
      <c r="W20" s="173"/>
      <c r="X20" s="173"/>
      <c r="Y20" s="173"/>
      <c r="Z20" s="173"/>
      <c r="AA20" s="173"/>
      <c r="AB20" s="173"/>
      <c r="AC20" s="173"/>
      <c r="AD20" s="173"/>
      <c r="AE20" s="173"/>
      <c r="AF20" s="173"/>
    </row>
    <row r="21" spans="1:32" x14ac:dyDescent="0.25">
      <c r="A21" s="327" t="s">
        <v>45</v>
      </c>
      <c r="B21" s="327"/>
      <c r="C21" s="327"/>
      <c r="D21" s="327"/>
      <c r="E21" s="327"/>
      <c r="F21" s="327"/>
      <c r="G21" s="327"/>
      <c r="H21" s="327"/>
      <c r="I21" s="327"/>
      <c r="J21" s="327"/>
      <c r="K21" s="327"/>
      <c r="L21" s="327"/>
      <c r="M21" s="327"/>
      <c r="N21" s="327"/>
      <c r="O21" s="327"/>
      <c r="P21" s="327"/>
      <c r="Q21" s="327"/>
      <c r="R21" s="327"/>
      <c r="S21" s="327"/>
      <c r="T21" s="327"/>
      <c r="U21" s="327"/>
      <c r="V21" s="327"/>
      <c r="W21" s="327"/>
      <c r="X21" s="327"/>
      <c r="Y21" s="327"/>
      <c r="Z21" s="327"/>
      <c r="AA21" s="327"/>
      <c r="AB21" s="345"/>
      <c r="AC21" s="327"/>
      <c r="AD21" s="327"/>
      <c r="AE21" s="327"/>
      <c r="AF21" s="327"/>
    </row>
    <row r="22" spans="1:32" x14ac:dyDescent="0.25">
      <c r="A22" s="173"/>
      <c r="B22" s="173"/>
      <c r="C22" s="173"/>
      <c r="D22" s="173"/>
      <c r="E22" s="173"/>
      <c r="F22" s="173"/>
      <c r="G22" s="173"/>
      <c r="H22" s="173"/>
      <c r="I22" s="173"/>
      <c r="J22" s="173"/>
      <c r="K22" s="173"/>
      <c r="L22" s="173"/>
      <c r="M22" s="173"/>
      <c r="N22" s="173"/>
      <c r="O22" s="173"/>
      <c r="P22" s="173"/>
      <c r="Q22" s="173"/>
      <c r="R22" s="173"/>
      <c r="S22" s="173"/>
      <c r="T22" s="173"/>
      <c r="U22" s="173"/>
      <c r="V22" s="173"/>
      <c r="W22" s="173"/>
      <c r="X22" s="173"/>
      <c r="Y22" s="173"/>
      <c r="Z22" s="173"/>
      <c r="AA22" s="173"/>
      <c r="AB22" s="173"/>
      <c r="AC22" s="173"/>
      <c r="AD22" s="173"/>
      <c r="AE22" s="173"/>
      <c r="AF22" s="173"/>
    </row>
    <row r="23" spans="1:32" ht="12.75" customHeight="1" x14ac:dyDescent="0.25">
      <c r="A23" s="346" t="s">
        <v>61</v>
      </c>
      <c r="B23" s="346"/>
      <c r="C23" s="346"/>
      <c r="D23" s="346"/>
      <c r="E23" s="346"/>
      <c r="F23" s="346"/>
      <c r="G23" s="346"/>
      <c r="H23" s="346"/>
      <c r="I23" s="346"/>
      <c r="J23" s="346"/>
      <c r="K23" s="346"/>
      <c r="L23" s="346"/>
      <c r="M23" s="346"/>
      <c r="N23" s="347"/>
      <c r="O23" s="347"/>
      <c r="P23" s="347"/>
      <c r="Q23" s="347"/>
      <c r="R23" s="347"/>
      <c r="S23" s="347"/>
      <c r="T23" s="347"/>
      <c r="U23" s="327" t="s">
        <v>48</v>
      </c>
      <c r="V23" s="327"/>
      <c r="W23" s="327"/>
      <c r="X23" s="173"/>
      <c r="Y23" s="173"/>
      <c r="Z23" s="173"/>
      <c r="AA23" s="173"/>
      <c r="AB23" s="173"/>
      <c r="AC23" s="173"/>
      <c r="AD23" s="173"/>
      <c r="AE23" s="173"/>
      <c r="AF23" s="173"/>
    </row>
    <row r="24" spans="1:32" x14ac:dyDescent="0.25">
      <c r="A24" s="173"/>
      <c r="B24" s="173"/>
      <c r="C24" s="173"/>
      <c r="D24" s="173"/>
      <c r="E24" s="173"/>
      <c r="F24" s="173"/>
      <c r="G24" s="173"/>
      <c r="H24" s="173"/>
      <c r="I24" s="173"/>
      <c r="J24" s="173"/>
      <c r="K24" s="173"/>
      <c r="L24" s="173"/>
      <c r="M24" s="173"/>
      <c r="N24" s="173"/>
      <c r="O24" s="173"/>
      <c r="P24" s="173"/>
      <c r="Q24" s="173"/>
      <c r="R24" s="173"/>
      <c r="S24" s="173"/>
      <c r="T24" s="173"/>
      <c r="U24" s="173"/>
      <c r="V24" s="173"/>
      <c r="W24" s="173"/>
      <c r="X24" s="173"/>
      <c r="Y24" s="173"/>
      <c r="Z24" s="173"/>
      <c r="AA24" s="173"/>
      <c r="AB24" s="173"/>
      <c r="AC24" s="173"/>
      <c r="AD24" s="173"/>
      <c r="AE24" s="173"/>
      <c r="AF24" s="173"/>
    </row>
    <row r="25" spans="1:32" x14ac:dyDescent="0.25">
      <c r="A25" s="343" t="s">
        <v>53</v>
      </c>
      <c r="B25" s="343"/>
      <c r="C25" s="343"/>
      <c r="D25" s="327" t="s">
        <v>54</v>
      </c>
      <c r="E25" s="327"/>
      <c r="F25" s="327"/>
      <c r="G25" s="327"/>
      <c r="H25" s="327"/>
      <c r="I25" s="327"/>
      <c r="J25" s="327"/>
      <c r="K25" s="327"/>
      <c r="L25" s="72"/>
      <c r="M25" s="327" t="s">
        <v>55</v>
      </c>
      <c r="N25" s="327"/>
      <c r="O25" s="344"/>
      <c r="P25" s="344"/>
      <c r="Q25" s="344"/>
      <c r="R25" s="344"/>
      <c r="S25" s="344"/>
      <c r="T25" s="344"/>
      <c r="U25" s="344"/>
      <c r="V25" s="344"/>
      <c r="W25" s="344"/>
      <c r="X25" s="344"/>
      <c r="Y25" s="344"/>
      <c r="Z25" s="327" t="s">
        <v>56</v>
      </c>
      <c r="AA25" s="327"/>
      <c r="AB25" s="327"/>
      <c r="AC25" s="327"/>
      <c r="AD25" s="327"/>
      <c r="AE25" s="327"/>
      <c r="AF25" s="327"/>
    </row>
    <row r="26" spans="1:32" x14ac:dyDescent="0.25">
      <c r="A26" s="343"/>
      <c r="B26" s="343"/>
      <c r="C26" s="343"/>
      <c r="D26" s="327" t="s">
        <v>57</v>
      </c>
      <c r="E26" s="327"/>
      <c r="F26" s="327"/>
      <c r="G26" s="327"/>
      <c r="H26" s="332"/>
      <c r="I26" s="332"/>
      <c r="J26" s="327" t="s">
        <v>58</v>
      </c>
      <c r="K26" s="327"/>
      <c r="L26" s="327"/>
      <c r="M26" s="327"/>
      <c r="N26" s="327"/>
      <c r="O26" s="330">
        <f>N23*H26</f>
        <v>0</v>
      </c>
      <c r="P26" s="330"/>
      <c r="Q26" s="330"/>
      <c r="R26" s="330"/>
      <c r="S26" s="330"/>
      <c r="T26" s="330"/>
      <c r="U26" s="330"/>
      <c r="V26" s="330"/>
      <c r="W26" s="173"/>
      <c r="X26" s="173"/>
      <c r="Y26" s="173"/>
      <c r="Z26" s="173"/>
      <c r="AA26" s="173"/>
      <c r="AB26" s="173"/>
      <c r="AC26" s="173"/>
      <c r="AD26" s="173"/>
      <c r="AE26" s="173"/>
      <c r="AF26" s="173"/>
    </row>
    <row r="27" spans="1:32" x14ac:dyDescent="0.25">
      <c r="A27" s="343"/>
      <c r="B27" s="343"/>
      <c r="C27" s="343"/>
      <c r="D27" s="173"/>
      <c r="E27" s="173"/>
      <c r="F27" s="173"/>
      <c r="G27" s="173"/>
      <c r="H27" s="173"/>
      <c r="I27" s="173"/>
      <c r="J27" s="173"/>
      <c r="K27" s="173"/>
      <c r="L27" s="173"/>
      <c r="M27" s="173"/>
      <c r="N27" s="173"/>
      <c r="O27" s="173"/>
      <c r="P27" s="173"/>
      <c r="Q27" s="173"/>
      <c r="R27" s="173"/>
      <c r="S27" s="173"/>
      <c r="T27" s="173"/>
      <c r="U27" s="173"/>
      <c r="V27" s="173"/>
      <c r="W27" s="173"/>
      <c r="X27" s="173"/>
      <c r="Y27" s="173"/>
      <c r="Z27" s="173"/>
      <c r="AA27" s="173"/>
      <c r="AB27" s="173"/>
      <c r="AC27" s="173"/>
      <c r="AD27" s="173"/>
      <c r="AE27" s="173"/>
      <c r="AF27" s="173"/>
    </row>
    <row r="28" spans="1:32" x14ac:dyDescent="0.25">
      <c r="A28" s="343"/>
      <c r="B28" s="343"/>
      <c r="C28" s="343"/>
      <c r="D28" s="327" t="s">
        <v>59</v>
      </c>
      <c r="E28" s="327"/>
      <c r="F28" s="327"/>
      <c r="G28" s="327"/>
      <c r="H28" s="327"/>
      <c r="I28" s="327"/>
      <c r="J28" s="327"/>
      <c r="K28" s="327"/>
      <c r="L28" s="72"/>
      <c r="M28" s="327"/>
      <c r="N28" s="327"/>
      <c r="O28" s="327"/>
      <c r="P28" s="327"/>
      <c r="Q28" s="327"/>
      <c r="R28" s="327"/>
      <c r="S28" s="327"/>
      <c r="T28" s="327"/>
      <c r="U28" s="327"/>
      <c r="V28" s="327"/>
      <c r="W28" s="173"/>
      <c r="X28" s="173"/>
      <c r="Y28" s="173"/>
      <c r="Z28" s="173"/>
      <c r="AA28" s="173"/>
      <c r="AB28" s="173"/>
      <c r="AC28" s="173"/>
      <c r="AD28" s="173"/>
      <c r="AE28" s="173"/>
      <c r="AF28" s="173"/>
    </row>
    <row r="29" spans="1:32" x14ac:dyDescent="0.25">
      <c r="A29" s="343"/>
      <c r="B29" s="343"/>
      <c r="C29" s="343"/>
      <c r="D29" s="327" t="s">
        <v>57</v>
      </c>
      <c r="E29" s="327"/>
      <c r="F29" s="327"/>
      <c r="G29" s="327"/>
      <c r="H29" s="335"/>
      <c r="I29" s="335"/>
      <c r="J29" s="327" t="s">
        <v>58</v>
      </c>
      <c r="K29" s="327"/>
      <c r="L29" s="327"/>
      <c r="M29" s="327"/>
      <c r="N29" s="327"/>
      <c r="O29" s="330">
        <f>(N23*H29)</f>
        <v>0</v>
      </c>
      <c r="P29" s="330"/>
      <c r="Q29" s="330"/>
      <c r="R29" s="330"/>
      <c r="S29" s="330"/>
      <c r="T29" s="330"/>
      <c r="U29" s="330"/>
      <c r="V29" s="330"/>
      <c r="W29" s="173"/>
      <c r="X29" s="173"/>
      <c r="Y29" s="173"/>
      <c r="Z29" s="173"/>
      <c r="AA29" s="173"/>
      <c r="AB29" s="173"/>
      <c r="AC29" s="173"/>
      <c r="AD29" s="173"/>
      <c r="AE29" s="173"/>
      <c r="AF29" s="173"/>
    </row>
    <row r="30" spans="1:32" x14ac:dyDescent="0.25">
      <c r="A30" s="327" t="s">
        <v>60</v>
      </c>
      <c r="B30" s="327"/>
      <c r="C30" s="327"/>
      <c r="D30" s="327"/>
      <c r="E30" s="327"/>
      <c r="F30" s="327"/>
      <c r="G30" s="327"/>
      <c r="H30" s="327"/>
      <c r="I30" s="327"/>
      <c r="J30" s="327" t="s">
        <v>48</v>
      </c>
      <c r="K30" s="327"/>
      <c r="L30" s="342">
        <f>(N23-O29-O26)</f>
        <v>0</v>
      </c>
      <c r="M30" s="342"/>
      <c r="N30" s="342"/>
      <c r="O30" s="342"/>
      <c r="P30" s="342"/>
      <c r="Q30" s="342"/>
      <c r="R30" s="342"/>
      <c r="S30" s="342"/>
      <c r="T30" s="342"/>
      <c r="U30" s="342"/>
      <c r="V30" s="342"/>
      <c r="W30" s="72"/>
      <c r="X30" s="173"/>
      <c r="Y30" s="173"/>
      <c r="Z30" s="173"/>
      <c r="AA30" s="173"/>
      <c r="AB30" s="173"/>
      <c r="AC30" s="173"/>
      <c r="AD30" s="173"/>
      <c r="AE30" s="173"/>
      <c r="AF30" s="173"/>
    </row>
    <row r="31" spans="1:32" x14ac:dyDescent="0.25">
      <c r="A31" s="327"/>
      <c r="B31" s="327"/>
      <c r="C31" s="327"/>
      <c r="D31" s="327"/>
      <c r="E31" s="327"/>
      <c r="F31" s="327"/>
      <c r="G31" s="327"/>
      <c r="H31" s="327"/>
      <c r="I31" s="327"/>
      <c r="J31" s="327"/>
      <c r="K31" s="327"/>
      <c r="L31" s="327"/>
      <c r="M31" s="327"/>
      <c r="N31" s="327"/>
      <c r="O31" s="327"/>
      <c r="P31" s="327"/>
      <c r="Q31" s="327"/>
      <c r="R31" s="327"/>
      <c r="S31" s="327"/>
      <c r="T31" s="327"/>
      <c r="U31" s="327"/>
      <c r="V31" s="327"/>
      <c r="W31" s="327"/>
      <c r="X31" s="327"/>
      <c r="Y31" s="327"/>
      <c r="Z31" s="327"/>
      <c r="AA31" s="327"/>
      <c r="AB31" s="327"/>
      <c r="AC31" s="327"/>
      <c r="AD31" s="327"/>
      <c r="AE31" s="327"/>
      <c r="AF31" s="327"/>
    </row>
    <row r="32" spans="1:32" x14ac:dyDescent="0.25">
      <c r="A32" s="327" t="s">
        <v>62</v>
      </c>
      <c r="B32" s="327"/>
      <c r="C32" s="327"/>
      <c r="D32" s="327"/>
      <c r="E32" s="327"/>
      <c r="F32" s="327"/>
      <c r="G32" s="327"/>
      <c r="H32" s="327"/>
      <c r="I32" s="327"/>
      <c r="J32" s="327"/>
      <c r="K32" s="327"/>
      <c r="L32" s="176" t="s">
        <v>63</v>
      </c>
      <c r="M32" s="327"/>
      <c r="N32" s="327"/>
      <c r="O32" s="327"/>
      <c r="P32" s="327"/>
      <c r="Q32" s="327"/>
      <c r="R32" s="327"/>
      <c r="S32" s="327"/>
      <c r="T32" s="327"/>
      <c r="U32" s="327"/>
      <c r="V32" s="340" t="s">
        <v>64</v>
      </c>
      <c r="W32" s="340"/>
      <c r="X32" s="340"/>
      <c r="Y32" s="341">
        <v>0</v>
      </c>
      <c r="Z32" s="341"/>
      <c r="AA32" s="341"/>
      <c r="AB32" s="341"/>
      <c r="AC32" s="341"/>
      <c r="AD32" s="341"/>
      <c r="AE32" s="341"/>
      <c r="AF32" s="341"/>
    </row>
    <row r="33" spans="1:32" x14ac:dyDescent="0.25">
      <c r="A33" s="327" t="s">
        <v>65</v>
      </c>
      <c r="B33" s="327"/>
      <c r="C33" s="327"/>
      <c r="D33" s="327"/>
      <c r="E33" s="327"/>
      <c r="F33" s="327"/>
      <c r="G33" s="327"/>
      <c r="H33" s="339">
        <v>0</v>
      </c>
      <c r="I33" s="339"/>
      <c r="J33" s="339"/>
      <c r="K33" s="72"/>
      <c r="L33" s="327" t="s">
        <v>66</v>
      </c>
      <c r="M33" s="327"/>
      <c r="N33" s="327"/>
      <c r="O33" s="327"/>
      <c r="P33" s="330">
        <v>17.5</v>
      </c>
      <c r="Q33" s="330"/>
      <c r="R33" s="330"/>
      <c r="S33" s="330"/>
      <c r="T33" s="330"/>
      <c r="U33" s="72"/>
      <c r="V33" s="340" t="s">
        <v>64</v>
      </c>
      <c r="W33" s="340"/>
      <c r="X33" s="340"/>
      <c r="Y33" s="341">
        <f>H33*P33</f>
        <v>0</v>
      </c>
      <c r="Z33" s="341"/>
      <c r="AA33" s="341"/>
      <c r="AB33" s="341"/>
      <c r="AC33" s="341"/>
      <c r="AD33" s="341"/>
      <c r="AE33" s="341"/>
      <c r="AF33" s="341"/>
    </row>
    <row r="34" spans="1:32" x14ac:dyDescent="0.25">
      <c r="A34" s="327" t="s">
        <v>67</v>
      </c>
      <c r="B34" s="327"/>
      <c r="C34" s="327"/>
      <c r="D34" s="327"/>
      <c r="E34" s="327"/>
      <c r="F34" s="327"/>
      <c r="G34" s="327"/>
      <c r="H34" s="339">
        <v>0</v>
      </c>
      <c r="I34" s="339"/>
      <c r="J34" s="339"/>
      <c r="K34" s="72"/>
      <c r="L34" s="327" t="s">
        <v>66</v>
      </c>
      <c r="M34" s="327"/>
      <c r="N34" s="327"/>
      <c r="O34" s="327"/>
      <c r="P34" s="330">
        <v>16.45</v>
      </c>
      <c r="Q34" s="330"/>
      <c r="R34" s="330"/>
      <c r="S34" s="330"/>
      <c r="T34" s="330"/>
      <c r="U34" s="72"/>
      <c r="V34" s="340" t="s">
        <v>64</v>
      </c>
      <c r="W34" s="340"/>
      <c r="X34" s="340"/>
      <c r="Y34" s="341">
        <f>H34*P34</f>
        <v>0</v>
      </c>
      <c r="Z34" s="341"/>
      <c r="AA34" s="341"/>
      <c r="AB34" s="341"/>
      <c r="AC34" s="341"/>
      <c r="AD34" s="341"/>
      <c r="AE34" s="341"/>
      <c r="AF34" s="341"/>
    </row>
    <row r="35" spans="1:32" x14ac:dyDescent="0.25">
      <c r="A35" s="72"/>
      <c r="B35" s="72"/>
      <c r="C35" s="72"/>
      <c r="D35" s="72"/>
      <c r="E35" s="72"/>
      <c r="F35" s="72"/>
      <c r="G35" s="72"/>
      <c r="H35" s="72"/>
      <c r="I35" s="72"/>
      <c r="J35" s="72"/>
      <c r="K35" s="72"/>
      <c r="L35" s="177"/>
      <c r="M35" s="177"/>
      <c r="N35" s="177"/>
      <c r="O35" s="337" t="s">
        <v>68</v>
      </c>
      <c r="P35" s="337"/>
      <c r="Q35" s="337"/>
      <c r="R35" s="337"/>
      <c r="S35" s="337"/>
      <c r="T35" s="337"/>
      <c r="U35" s="337"/>
      <c r="V35" s="337"/>
      <c r="W35" s="337"/>
      <c r="X35" s="337"/>
      <c r="Y35" s="338">
        <f>SUM(Y32:Y34,L30)</f>
        <v>0</v>
      </c>
      <c r="Z35" s="338"/>
      <c r="AA35" s="338"/>
      <c r="AB35" s="338"/>
      <c r="AC35" s="338"/>
      <c r="AD35" s="338"/>
      <c r="AE35" s="338"/>
      <c r="AF35" s="338"/>
    </row>
    <row r="36" spans="1:32" x14ac:dyDescent="0.25">
      <c r="A36" s="173"/>
      <c r="B36" s="173"/>
      <c r="C36" s="173"/>
      <c r="D36" s="173"/>
      <c r="E36" s="173"/>
      <c r="F36" s="173"/>
      <c r="G36" s="173"/>
      <c r="H36" s="173"/>
      <c r="I36" s="173"/>
      <c r="J36" s="173"/>
      <c r="K36" s="173"/>
      <c r="L36" s="173"/>
      <c r="M36" s="173"/>
      <c r="N36" s="173"/>
      <c r="O36" s="173"/>
      <c r="P36" s="173"/>
      <c r="Q36" s="173"/>
      <c r="R36" s="173"/>
      <c r="S36" s="173"/>
      <c r="T36" s="173"/>
      <c r="U36" s="173"/>
      <c r="V36" s="173"/>
      <c r="W36" s="173"/>
      <c r="X36" s="173"/>
      <c r="Y36" s="173"/>
      <c r="Z36" s="173"/>
      <c r="AA36" s="173"/>
      <c r="AB36" s="173"/>
      <c r="AC36" s="173"/>
      <c r="AD36" s="173"/>
      <c r="AE36" s="173"/>
      <c r="AF36" s="173"/>
    </row>
    <row r="37" spans="1:32" x14ac:dyDescent="0.25">
      <c r="A37" s="327" t="s">
        <v>69</v>
      </c>
      <c r="B37" s="327"/>
      <c r="C37" s="327"/>
      <c r="D37" s="327"/>
      <c r="E37" s="327"/>
      <c r="F37" s="327"/>
      <c r="G37" s="327"/>
      <c r="H37" s="327"/>
      <c r="I37" s="327"/>
      <c r="J37" s="327"/>
      <c r="K37" s="327"/>
      <c r="L37" s="327"/>
      <c r="M37" s="327"/>
      <c r="N37" s="327"/>
      <c r="O37" s="327" t="s">
        <v>48</v>
      </c>
      <c r="P37" s="327"/>
      <c r="Q37" s="331">
        <f>SUM(Y35,L19)</f>
        <v>25.837333333333333</v>
      </c>
      <c r="R37" s="331"/>
      <c r="S37" s="331"/>
      <c r="T37" s="331"/>
      <c r="U37" s="331"/>
      <c r="V37" s="331"/>
      <c r="W37" s="331"/>
      <c r="X37" s="331"/>
      <c r="Y37" s="331"/>
      <c r="Z37" s="173"/>
      <c r="AA37" s="173"/>
      <c r="AB37" s="173"/>
      <c r="AC37" s="173"/>
      <c r="AD37" s="173"/>
      <c r="AE37" s="173"/>
      <c r="AF37" s="173"/>
    </row>
    <row r="38" spans="1:32" x14ac:dyDescent="0.25">
      <c r="A38" s="173"/>
      <c r="B38" s="173"/>
      <c r="C38" s="173"/>
      <c r="D38" s="173"/>
      <c r="E38" s="173"/>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row>
    <row r="39" spans="1:32" x14ac:dyDescent="0.25">
      <c r="A39" s="327" t="s">
        <v>70</v>
      </c>
      <c r="B39" s="327"/>
      <c r="C39" s="327"/>
      <c r="D39" s="327"/>
      <c r="E39" s="327"/>
      <c r="F39" s="327"/>
      <c r="G39" s="327"/>
      <c r="H39" s="327"/>
      <c r="I39" s="327"/>
      <c r="J39" s="173"/>
      <c r="K39" s="173"/>
      <c r="L39" s="173"/>
      <c r="M39" s="173"/>
      <c r="N39" s="173"/>
      <c r="O39" s="173"/>
      <c r="P39" s="173"/>
      <c r="Q39" s="173"/>
      <c r="R39" s="173"/>
      <c r="S39" s="173"/>
      <c r="T39" s="173"/>
      <c r="U39" s="173"/>
      <c r="V39" s="173"/>
      <c r="W39" s="173"/>
      <c r="X39" s="173"/>
      <c r="Y39" s="173"/>
      <c r="Z39" s="173"/>
      <c r="AA39" s="173"/>
      <c r="AB39" s="173"/>
      <c r="AC39" s="173"/>
      <c r="AD39" s="173"/>
      <c r="AE39" s="173"/>
      <c r="AF39" s="173"/>
    </row>
    <row r="40" spans="1:32" x14ac:dyDescent="0.25">
      <c r="A40" s="327" t="s">
        <v>71</v>
      </c>
      <c r="B40" s="327"/>
      <c r="C40" s="327"/>
      <c r="D40" s="327"/>
      <c r="E40" s="327"/>
      <c r="F40" s="327"/>
      <c r="G40" s="333" t="s">
        <v>72</v>
      </c>
      <c r="H40" s="333"/>
      <c r="I40" s="333"/>
      <c r="J40" s="333"/>
      <c r="K40" s="334" t="s">
        <v>73</v>
      </c>
      <c r="L40" s="333"/>
      <c r="M40" s="333"/>
      <c r="N40" s="335">
        <v>0</v>
      </c>
      <c r="O40" s="335"/>
      <c r="P40" s="335"/>
      <c r="Q40" s="335"/>
      <c r="R40" s="335"/>
      <c r="S40" s="335"/>
      <c r="T40" s="335"/>
      <c r="U40" s="72"/>
      <c r="V40" s="327" t="s">
        <v>48</v>
      </c>
      <c r="W40" s="327"/>
      <c r="X40" s="330">
        <f>ROUND(IF((N10-O15-O18)&lt;0,0,(N10-O15-O18)*N40),2)</f>
        <v>0</v>
      </c>
      <c r="Y40" s="330" t="e">
        <f t="shared" ref="Y40:AF41" si="0">IF(F10-G15-G18&lt;0,0,F10-G15-G18*F40)</f>
        <v>#VALUE!</v>
      </c>
      <c r="Z40" s="330" t="e">
        <f t="shared" si="0"/>
        <v>#VALUE!</v>
      </c>
      <c r="AA40" s="330">
        <f t="shared" si="0"/>
        <v>0</v>
      </c>
      <c r="AB40" s="330" t="e">
        <f t="shared" si="0"/>
        <v>#VALUE!</v>
      </c>
      <c r="AC40" s="330">
        <f t="shared" si="0"/>
        <v>0</v>
      </c>
      <c r="AD40" s="330">
        <f t="shared" si="0"/>
        <v>0</v>
      </c>
      <c r="AE40" s="330">
        <f t="shared" si="0"/>
        <v>0</v>
      </c>
      <c r="AF40" s="330">
        <f t="shared" si="0"/>
        <v>0</v>
      </c>
    </row>
    <row r="41" spans="1:32" x14ac:dyDescent="0.25">
      <c r="A41" s="327" t="s">
        <v>74</v>
      </c>
      <c r="B41" s="327"/>
      <c r="C41" s="327"/>
      <c r="D41" s="327"/>
      <c r="E41" s="327"/>
      <c r="F41" s="327"/>
      <c r="G41" s="333" t="s">
        <v>75</v>
      </c>
      <c r="H41" s="333"/>
      <c r="I41" s="333"/>
      <c r="J41" s="333"/>
      <c r="K41" s="334" t="s">
        <v>76</v>
      </c>
      <c r="L41" s="333"/>
      <c r="M41" s="333"/>
      <c r="N41" s="335">
        <v>0</v>
      </c>
      <c r="O41" s="335"/>
      <c r="P41" s="335"/>
      <c r="Q41" s="335"/>
      <c r="R41" s="335"/>
      <c r="S41" s="335"/>
      <c r="T41" s="335"/>
      <c r="U41" s="72"/>
      <c r="V41" s="327" t="s">
        <v>48</v>
      </c>
      <c r="W41" s="327"/>
      <c r="X41" s="330">
        <f>ROUND(IF((N10+N11-O15-O18)&lt;0,0,(N10+N11-O15-O18)*N41),2)</f>
        <v>0</v>
      </c>
      <c r="Y41" s="330" t="e">
        <f t="shared" si="0"/>
        <v>#VALUE!</v>
      </c>
      <c r="Z41" s="330" t="e">
        <f t="shared" si="0"/>
        <v>#VALUE!</v>
      </c>
      <c r="AA41" s="330">
        <f t="shared" si="0"/>
        <v>0</v>
      </c>
      <c r="AB41" s="330" t="e">
        <f t="shared" si="0"/>
        <v>#VALUE!</v>
      </c>
      <c r="AC41" s="330">
        <f t="shared" si="0"/>
        <v>0</v>
      </c>
      <c r="AD41" s="330">
        <f t="shared" si="0"/>
        <v>0</v>
      </c>
      <c r="AE41" s="330">
        <f t="shared" si="0"/>
        <v>0</v>
      </c>
      <c r="AF41" s="330">
        <f t="shared" si="0"/>
        <v>0</v>
      </c>
    </row>
    <row r="42" spans="1:32" x14ac:dyDescent="0.25">
      <c r="A42" s="327" t="s">
        <v>77</v>
      </c>
      <c r="B42" s="327"/>
      <c r="C42" s="327"/>
      <c r="D42" s="327"/>
      <c r="E42" s="327"/>
      <c r="F42" s="327"/>
      <c r="G42" s="333" t="s">
        <v>78</v>
      </c>
      <c r="H42" s="333"/>
      <c r="I42" s="333"/>
      <c r="J42" s="333"/>
      <c r="K42" s="334" t="s">
        <v>79</v>
      </c>
      <c r="L42" s="333"/>
      <c r="M42" s="333"/>
      <c r="N42" s="336">
        <v>4.0000000000000001E-3</v>
      </c>
      <c r="O42" s="336"/>
      <c r="P42" s="336"/>
      <c r="Q42" s="336"/>
      <c r="R42" s="336"/>
      <c r="S42" s="336"/>
      <c r="T42" s="336"/>
      <c r="U42" s="72"/>
      <c r="V42" s="327" t="s">
        <v>48</v>
      </c>
      <c r="W42" s="327"/>
      <c r="X42" s="330">
        <f>ROUND((Q37+X40+X41)*N42,2)</f>
        <v>0.1</v>
      </c>
      <c r="Y42" s="330"/>
      <c r="Z42" s="330"/>
      <c r="AA42" s="330"/>
      <c r="AB42" s="330"/>
      <c r="AC42" s="330"/>
      <c r="AD42" s="330"/>
      <c r="AE42" s="330"/>
      <c r="AF42" s="330"/>
    </row>
    <row r="43" spans="1:32" x14ac:dyDescent="0.25">
      <c r="A43" s="327" t="s">
        <v>80</v>
      </c>
      <c r="B43" s="327"/>
      <c r="C43" s="327"/>
      <c r="D43" s="327"/>
      <c r="E43" s="327"/>
      <c r="F43" s="327"/>
      <c r="G43" s="333" t="s">
        <v>81</v>
      </c>
      <c r="H43" s="333"/>
      <c r="I43" s="333"/>
      <c r="J43" s="333"/>
      <c r="K43" s="334" t="s">
        <v>82</v>
      </c>
      <c r="L43" s="333"/>
      <c r="M43" s="333"/>
      <c r="N43" s="335">
        <v>0.13</v>
      </c>
      <c r="O43" s="335"/>
      <c r="P43" s="335"/>
      <c r="Q43" s="335"/>
      <c r="R43" s="335"/>
      <c r="S43" s="335"/>
      <c r="T43" s="335"/>
      <c r="U43" s="72"/>
      <c r="V43" s="327" t="s">
        <v>48</v>
      </c>
      <c r="W43" s="327"/>
      <c r="X43" s="330">
        <f>ROUND((Q37+X40+X41+X42)*N43,2)</f>
        <v>3.37</v>
      </c>
      <c r="Y43" s="330"/>
      <c r="Z43" s="330"/>
      <c r="AA43" s="330"/>
      <c r="AB43" s="330"/>
      <c r="AC43" s="330"/>
      <c r="AD43" s="330"/>
      <c r="AE43" s="330"/>
      <c r="AF43" s="330"/>
    </row>
    <row r="44" spans="1:32" x14ac:dyDescent="0.25">
      <c r="A44" s="327" t="s">
        <v>83</v>
      </c>
      <c r="B44" s="327"/>
      <c r="C44" s="327"/>
      <c r="D44" s="327"/>
      <c r="E44" s="327"/>
      <c r="F44" s="327"/>
      <c r="G44" s="332">
        <v>0.1</v>
      </c>
      <c r="H44" s="333"/>
      <c r="I44" s="333"/>
      <c r="J44" s="333"/>
      <c r="K44" s="334" t="s">
        <v>84</v>
      </c>
      <c r="L44" s="333"/>
      <c r="M44" s="333"/>
      <c r="N44" s="335">
        <v>0.1</v>
      </c>
      <c r="O44" s="335"/>
      <c r="P44" s="335"/>
      <c r="Q44" s="335"/>
      <c r="R44" s="335"/>
      <c r="S44" s="335"/>
      <c r="T44" s="335"/>
      <c r="U44" s="72"/>
      <c r="V44" s="327" t="s">
        <v>48</v>
      </c>
      <c r="W44" s="327"/>
      <c r="X44" s="330">
        <f>ROUND((Q37+X40+X41+X42+X43)*N44,2)</f>
        <v>2.93</v>
      </c>
      <c r="Y44" s="330"/>
      <c r="Z44" s="330"/>
      <c r="AA44" s="330"/>
      <c r="AB44" s="330"/>
      <c r="AC44" s="330"/>
      <c r="AD44" s="330"/>
      <c r="AE44" s="330"/>
      <c r="AF44" s="330"/>
    </row>
    <row r="45" spans="1:32" x14ac:dyDescent="0.25">
      <c r="A45" s="173"/>
      <c r="B45" s="173"/>
      <c r="C45" s="173"/>
      <c r="D45" s="173"/>
      <c r="E45" s="173"/>
      <c r="F45" s="173"/>
      <c r="G45" s="173"/>
      <c r="H45" s="173"/>
      <c r="I45" s="173"/>
      <c r="J45" s="173"/>
      <c r="K45" s="173"/>
      <c r="L45" s="173"/>
      <c r="M45" s="173"/>
      <c r="N45" s="173"/>
      <c r="O45" s="173"/>
      <c r="P45" s="173"/>
      <c r="Q45" s="173"/>
      <c r="R45" s="173"/>
      <c r="S45" s="173"/>
      <c r="T45" s="173"/>
      <c r="U45" s="173"/>
      <c r="V45" s="173"/>
      <c r="W45" s="173"/>
      <c r="X45" s="173"/>
      <c r="Y45" s="173"/>
      <c r="Z45" s="173"/>
      <c r="AA45" s="173"/>
      <c r="AB45" s="173"/>
      <c r="AC45" s="173"/>
      <c r="AD45" s="173"/>
      <c r="AE45" s="173"/>
      <c r="AF45" s="173"/>
    </row>
    <row r="46" spans="1:32" x14ac:dyDescent="0.25">
      <c r="A46" s="327" t="s">
        <v>85</v>
      </c>
      <c r="B46" s="327"/>
      <c r="C46" s="327"/>
      <c r="D46" s="327"/>
      <c r="E46" s="327"/>
      <c r="F46" s="327"/>
      <c r="G46" s="327"/>
      <c r="H46" s="327"/>
      <c r="I46" s="327"/>
      <c r="J46" s="327"/>
      <c r="K46" s="327"/>
      <c r="L46" s="327"/>
      <c r="M46" s="327"/>
      <c r="N46" s="327"/>
      <c r="O46" s="327"/>
      <c r="P46" s="327"/>
      <c r="Q46" s="327"/>
      <c r="R46" s="327"/>
      <c r="S46" s="327"/>
      <c r="T46" s="327"/>
      <c r="U46" s="176"/>
      <c r="V46" s="327" t="s">
        <v>48</v>
      </c>
      <c r="W46" s="327"/>
      <c r="X46" s="330">
        <v>3</v>
      </c>
      <c r="Y46" s="330"/>
      <c r="Z46" s="330"/>
      <c r="AA46" s="330"/>
      <c r="AB46" s="330"/>
      <c r="AC46" s="330"/>
      <c r="AD46" s="330"/>
      <c r="AE46" s="330"/>
      <c r="AF46" s="330"/>
    </row>
    <row r="47" spans="1:32" x14ac:dyDescent="0.25">
      <c r="A47" s="173"/>
      <c r="B47" s="173"/>
      <c r="C47" s="173"/>
      <c r="D47" s="173"/>
      <c r="E47" s="173"/>
      <c r="F47" s="173"/>
      <c r="G47" s="173"/>
      <c r="H47" s="173"/>
      <c r="I47" s="173"/>
      <c r="J47" s="173"/>
      <c r="K47" s="173"/>
      <c r="L47" s="173"/>
      <c r="M47" s="173"/>
      <c r="N47" s="173"/>
      <c r="O47" s="173"/>
      <c r="P47" s="173"/>
      <c r="Q47" s="173"/>
      <c r="R47" s="173"/>
      <c r="S47" s="173"/>
      <c r="T47" s="173"/>
      <c r="U47" s="173"/>
      <c r="V47" s="173"/>
      <c r="W47" s="173"/>
      <c r="X47" s="173"/>
      <c r="Y47" s="173"/>
      <c r="Z47" s="173"/>
      <c r="AA47" s="173"/>
      <c r="AB47" s="173"/>
      <c r="AC47" s="173"/>
      <c r="AD47" s="173"/>
      <c r="AE47" s="173"/>
      <c r="AF47" s="173"/>
    </row>
    <row r="48" spans="1:32" x14ac:dyDescent="0.25">
      <c r="A48" s="328" t="s">
        <v>86</v>
      </c>
      <c r="B48" s="328"/>
      <c r="C48" s="328"/>
      <c r="D48" s="328"/>
      <c r="E48" s="328"/>
      <c r="F48" s="328"/>
      <c r="G48" s="328"/>
      <c r="H48" s="328"/>
      <c r="I48" s="328"/>
      <c r="J48" s="328"/>
      <c r="K48" s="328"/>
      <c r="L48" s="328"/>
      <c r="M48" s="328"/>
      <c r="N48" s="328"/>
      <c r="O48" s="327" t="s">
        <v>48</v>
      </c>
      <c r="P48" s="327"/>
      <c r="Q48" s="331">
        <f>SUM(X42:AF44,Q37)+X41+X40+X46</f>
        <v>35.237333333333332</v>
      </c>
      <c r="R48" s="331"/>
      <c r="S48" s="331"/>
      <c r="T48" s="331"/>
      <c r="U48" s="331"/>
      <c r="V48" s="331"/>
      <c r="W48" s="331"/>
      <c r="X48" s="331"/>
      <c r="Y48" s="331"/>
      <c r="Z48" s="331"/>
      <c r="AA48" s="331"/>
      <c r="AB48" s="173"/>
      <c r="AC48" s="173"/>
      <c r="AD48" s="173"/>
      <c r="AE48" s="173"/>
      <c r="AF48" s="173"/>
    </row>
    <row r="49" spans="1:32" x14ac:dyDescent="0.25">
      <c r="A49" s="173"/>
      <c r="B49" s="173"/>
      <c r="C49" s="173"/>
      <c r="D49" s="173"/>
      <c r="E49" s="173"/>
      <c r="F49" s="173"/>
      <c r="G49" s="173"/>
      <c r="H49" s="173"/>
      <c r="I49" s="173"/>
      <c r="J49" s="173"/>
      <c r="K49" s="173"/>
      <c r="L49" s="173"/>
      <c r="M49" s="173"/>
      <c r="N49" s="173"/>
      <c r="O49" s="173"/>
      <c r="P49" s="173"/>
      <c r="Q49" s="173"/>
      <c r="R49" s="173"/>
      <c r="S49" s="173"/>
      <c r="T49" s="173"/>
      <c r="U49" s="173"/>
      <c r="V49" s="173"/>
      <c r="W49" s="173"/>
      <c r="X49" s="173"/>
      <c r="Y49" s="173"/>
      <c r="Z49" s="173"/>
      <c r="AA49" s="173"/>
      <c r="AB49" s="173"/>
      <c r="AC49" s="173"/>
      <c r="AD49" s="173"/>
      <c r="AE49" s="173"/>
      <c r="AF49" s="173"/>
    </row>
    <row r="50" spans="1:32" x14ac:dyDescent="0.25">
      <c r="A50" s="328" t="s">
        <v>42</v>
      </c>
      <c r="B50" s="328"/>
      <c r="C50" s="328"/>
      <c r="D50" s="72"/>
      <c r="E50" s="72"/>
      <c r="F50" s="72"/>
      <c r="G50" s="72"/>
      <c r="H50" s="72"/>
      <c r="I50" s="72"/>
      <c r="J50" s="72"/>
      <c r="K50" s="72"/>
      <c r="L50" s="72"/>
      <c r="M50" s="72"/>
      <c r="N50" s="72"/>
      <c r="O50" s="72"/>
      <c r="P50" s="72"/>
      <c r="Q50" s="72"/>
      <c r="R50" s="72"/>
      <c r="S50" s="72"/>
      <c r="T50" s="72"/>
      <c r="U50" s="72"/>
      <c r="V50" s="72"/>
      <c r="W50" s="72"/>
      <c r="X50" s="72"/>
      <c r="Y50" s="72"/>
      <c r="Z50" s="72"/>
      <c r="AA50" s="72"/>
      <c r="AB50" s="72"/>
      <c r="AC50" s="72"/>
      <c r="AD50" s="72"/>
      <c r="AE50" s="72"/>
      <c r="AF50" s="72"/>
    </row>
    <row r="51" spans="1:32" x14ac:dyDescent="0.25">
      <c r="A51" s="176" t="s">
        <v>87</v>
      </c>
      <c r="B51" s="329" t="s">
        <v>88</v>
      </c>
      <c r="C51" s="329"/>
      <c r="D51" s="329"/>
      <c r="E51" s="329"/>
      <c r="F51" s="329"/>
      <c r="G51" s="329"/>
      <c r="H51" s="329"/>
      <c r="I51" s="329"/>
      <c r="J51" s="329"/>
      <c r="K51" s="329"/>
      <c r="L51" s="329"/>
      <c r="M51" s="329"/>
      <c r="N51" s="329"/>
      <c r="O51" s="329"/>
      <c r="P51" s="329"/>
      <c r="Q51" s="329"/>
      <c r="R51" s="329"/>
      <c r="S51" s="329"/>
      <c r="T51" s="329"/>
      <c r="U51" s="329"/>
      <c r="V51" s="329"/>
      <c r="W51" s="329"/>
      <c r="X51" s="329"/>
      <c r="Y51" s="329"/>
      <c r="Z51" s="329"/>
      <c r="AA51" s="329"/>
      <c r="AB51" s="329"/>
      <c r="AC51" s="329"/>
      <c r="AD51" s="329"/>
      <c r="AE51" s="329"/>
      <c r="AF51" s="329"/>
    </row>
    <row r="52" spans="1:32" x14ac:dyDescent="0.25">
      <c r="A52" s="176" t="s">
        <v>73</v>
      </c>
      <c r="B52" s="327" t="s">
        <v>89</v>
      </c>
      <c r="C52" s="327"/>
      <c r="D52" s="327"/>
      <c r="E52" s="327"/>
      <c r="F52" s="327"/>
      <c r="G52" s="327"/>
      <c r="H52" s="327"/>
      <c r="I52" s="327"/>
      <c r="J52" s="327"/>
      <c r="K52" s="327"/>
      <c r="L52" s="327"/>
      <c r="M52" s="327"/>
      <c r="N52" s="327"/>
      <c r="O52" s="327"/>
      <c r="P52" s="327"/>
      <c r="Q52" s="327"/>
      <c r="R52" s="327"/>
      <c r="S52" s="327"/>
      <c r="T52" s="327"/>
      <c r="U52" s="327"/>
      <c r="V52" s="327"/>
      <c r="W52" s="327"/>
      <c r="X52" s="327"/>
      <c r="Y52" s="327"/>
      <c r="Z52" s="327"/>
      <c r="AA52" s="327"/>
      <c r="AB52" s="327"/>
      <c r="AC52" s="327"/>
      <c r="AD52" s="327"/>
      <c r="AE52" s="327"/>
      <c r="AF52" s="327"/>
    </row>
    <row r="53" spans="1:32" x14ac:dyDescent="0.25">
      <c r="A53" s="176" t="s">
        <v>76</v>
      </c>
      <c r="B53" s="327" t="s">
        <v>89</v>
      </c>
      <c r="C53" s="327"/>
      <c r="D53" s="327"/>
      <c r="E53" s="327"/>
      <c r="F53" s="327"/>
      <c r="G53" s="327"/>
      <c r="H53" s="327"/>
      <c r="I53" s="327"/>
      <c r="J53" s="327"/>
      <c r="K53" s="327"/>
      <c r="L53" s="327"/>
      <c r="M53" s="327"/>
      <c r="N53" s="327"/>
      <c r="O53" s="327"/>
      <c r="P53" s="327"/>
      <c r="Q53" s="327"/>
      <c r="R53" s="327"/>
      <c r="S53" s="327"/>
      <c r="T53" s="327"/>
      <c r="U53" s="327"/>
      <c r="V53" s="327"/>
      <c r="W53" s="327"/>
      <c r="X53" s="327"/>
      <c r="Y53" s="327"/>
      <c r="Z53" s="327"/>
      <c r="AA53" s="327"/>
      <c r="AB53" s="327"/>
      <c r="AC53" s="327"/>
      <c r="AD53" s="327"/>
      <c r="AE53" s="327"/>
      <c r="AF53" s="327"/>
    </row>
    <row r="54" spans="1:32" x14ac:dyDescent="0.25">
      <c r="A54" s="176" t="s">
        <v>79</v>
      </c>
      <c r="B54" s="327" t="s">
        <v>90</v>
      </c>
      <c r="C54" s="327"/>
      <c r="D54" s="327"/>
      <c r="E54" s="327"/>
      <c r="F54" s="327"/>
      <c r="G54" s="327"/>
      <c r="H54" s="327"/>
      <c r="I54" s="327"/>
      <c r="J54" s="327"/>
      <c r="K54" s="327"/>
      <c r="L54" s="327"/>
      <c r="M54" s="327"/>
      <c r="N54" s="327"/>
      <c r="O54" s="327"/>
      <c r="P54" s="327"/>
      <c r="Q54" s="327"/>
      <c r="R54" s="327"/>
      <c r="S54" s="327"/>
      <c r="T54" s="327"/>
      <c r="U54" s="327"/>
      <c r="V54" s="327"/>
      <c r="W54" s="327"/>
      <c r="X54" s="327"/>
      <c r="Y54" s="327"/>
      <c r="Z54" s="327"/>
      <c r="AA54" s="327"/>
      <c r="AB54" s="327"/>
      <c r="AC54" s="327"/>
      <c r="AD54" s="327"/>
      <c r="AE54" s="327"/>
      <c r="AF54" s="327"/>
    </row>
    <row r="55" spans="1:32" x14ac:dyDescent="0.25">
      <c r="A55" s="176" t="s">
        <v>82</v>
      </c>
      <c r="B55" s="327" t="s">
        <v>91</v>
      </c>
      <c r="C55" s="327"/>
      <c r="D55" s="327"/>
      <c r="E55" s="327"/>
      <c r="F55" s="327"/>
      <c r="G55" s="327"/>
      <c r="H55" s="327"/>
      <c r="I55" s="327"/>
      <c r="J55" s="327"/>
      <c r="K55" s="327"/>
      <c r="L55" s="327"/>
      <c r="M55" s="327"/>
      <c r="N55" s="327"/>
      <c r="O55" s="327"/>
      <c r="P55" s="327"/>
      <c r="Q55" s="327"/>
      <c r="R55" s="327"/>
      <c r="S55" s="327"/>
      <c r="T55" s="327"/>
      <c r="U55" s="327"/>
      <c r="V55" s="327"/>
      <c r="W55" s="327"/>
      <c r="X55" s="327"/>
      <c r="Y55" s="327"/>
      <c r="Z55" s="327"/>
      <c r="AA55" s="327"/>
      <c r="AB55" s="327"/>
      <c r="AC55" s="327"/>
      <c r="AD55" s="327"/>
      <c r="AE55" s="327"/>
      <c r="AF55" s="327"/>
    </row>
    <row r="56" spans="1:32" x14ac:dyDescent="0.25">
      <c r="A56" s="176" t="s">
        <v>84</v>
      </c>
      <c r="B56" s="327" t="s">
        <v>92</v>
      </c>
      <c r="C56" s="327"/>
      <c r="D56" s="327"/>
      <c r="E56" s="327"/>
      <c r="F56" s="327"/>
      <c r="G56" s="327"/>
      <c r="H56" s="327"/>
      <c r="I56" s="327"/>
      <c r="J56" s="327"/>
      <c r="K56" s="327"/>
      <c r="L56" s="327"/>
      <c r="M56" s="327"/>
      <c r="N56" s="327"/>
      <c r="O56" s="327"/>
      <c r="P56" s="327"/>
      <c r="Q56" s="327"/>
      <c r="R56" s="327"/>
      <c r="S56" s="327"/>
      <c r="T56" s="327"/>
      <c r="U56" s="327"/>
      <c r="V56" s="327"/>
      <c r="W56" s="327"/>
      <c r="X56" s="327"/>
      <c r="Y56" s="327"/>
      <c r="Z56" s="327"/>
      <c r="AA56" s="327"/>
      <c r="AB56" s="327"/>
      <c r="AC56" s="327"/>
      <c r="AD56" s="327"/>
      <c r="AE56" s="327"/>
      <c r="AF56" s="327"/>
    </row>
  </sheetData>
  <mergeCells count="138">
    <mergeCell ref="A1:AF1"/>
    <mergeCell ref="A3:B3"/>
    <mergeCell ref="C3:G3"/>
    <mergeCell ref="H3:AF3"/>
    <mergeCell ref="A5:C5"/>
    <mergeCell ref="D5:T5"/>
    <mergeCell ref="U5:AA5"/>
    <mergeCell ref="AB5:AF5"/>
    <mergeCell ref="F10:M10"/>
    <mergeCell ref="N10:T10"/>
    <mergeCell ref="U10:W10"/>
    <mergeCell ref="F12:M12"/>
    <mergeCell ref="N12:T12"/>
    <mergeCell ref="U12:W12"/>
    <mergeCell ref="D14:K14"/>
    <mergeCell ref="M14:N14"/>
    <mergeCell ref="O14:Y14"/>
    <mergeCell ref="F11:M11"/>
    <mergeCell ref="N11:T11"/>
    <mergeCell ref="U11:W11"/>
    <mergeCell ref="A7:E12"/>
    <mergeCell ref="F7:M7"/>
    <mergeCell ref="N7:T7"/>
    <mergeCell ref="U7:W7"/>
    <mergeCell ref="F8:M8"/>
    <mergeCell ref="N8:T8"/>
    <mergeCell ref="U8:W8"/>
    <mergeCell ref="F9:M9"/>
    <mergeCell ref="N9:T9"/>
    <mergeCell ref="U9:W9"/>
    <mergeCell ref="A21:C21"/>
    <mergeCell ref="D21:T21"/>
    <mergeCell ref="U21:AA21"/>
    <mergeCell ref="AB21:AF21"/>
    <mergeCell ref="A23:M23"/>
    <mergeCell ref="N23:T23"/>
    <mergeCell ref="U23:W23"/>
    <mergeCell ref="H18:I18"/>
    <mergeCell ref="J18:N18"/>
    <mergeCell ref="O18:V18"/>
    <mergeCell ref="A19:I19"/>
    <mergeCell ref="J19:K19"/>
    <mergeCell ref="L19:V19"/>
    <mergeCell ref="A14:C18"/>
    <mergeCell ref="D17:K17"/>
    <mergeCell ref="M17:V17"/>
    <mergeCell ref="D18:G18"/>
    <mergeCell ref="Z14:AA14"/>
    <mergeCell ref="AB14:AF14"/>
    <mergeCell ref="D15:G15"/>
    <mergeCell ref="H15:I15"/>
    <mergeCell ref="J15:N15"/>
    <mergeCell ref="O15:V15"/>
    <mergeCell ref="A30:I30"/>
    <mergeCell ref="J30:K30"/>
    <mergeCell ref="L30:V30"/>
    <mergeCell ref="A31:AF31"/>
    <mergeCell ref="A32:K32"/>
    <mergeCell ref="M32:U32"/>
    <mergeCell ref="V32:X32"/>
    <mergeCell ref="Y32:AF32"/>
    <mergeCell ref="D28:K28"/>
    <mergeCell ref="M28:V28"/>
    <mergeCell ref="D29:G29"/>
    <mergeCell ref="H29:I29"/>
    <mergeCell ref="J29:N29"/>
    <mergeCell ref="O29:V29"/>
    <mergeCell ref="A25:C29"/>
    <mergeCell ref="D25:K25"/>
    <mergeCell ref="M25:N25"/>
    <mergeCell ref="O25:Y25"/>
    <mergeCell ref="Z25:AA25"/>
    <mergeCell ref="AB25:AF25"/>
    <mergeCell ref="D26:G26"/>
    <mergeCell ref="H26:I26"/>
    <mergeCell ref="J26:N26"/>
    <mergeCell ref="O26:V26"/>
    <mergeCell ref="A34:G34"/>
    <mergeCell ref="H34:J34"/>
    <mergeCell ref="L34:O34"/>
    <mergeCell ref="P34:T34"/>
    <mergeCell ref="V34:X34"/>
    <mergeCell ref="Y34:AF34"/>
    <mergeCell ref="A33:G33"/>
    <mergeCell ref="H33:J33"/>
    <mergeCell ref="L33:O33"/>
    <mergeCell ref="P33:T33"/>
    <mergeCell ref="V33:X33"/>
    <mergeCell ref="Y33:AF33"/>
    <mergeCell ref="A40:F40"/>
    <mergeCell ref="G40:J40"/>
    <mergeCell ref="K40:M40"/>
    <mergeCell ref="N40:T40"/>
    <mergeCell ref="V40:W40"/>
    <mergeCell ref="X40:AF40"/>
    <mergeCell ref="O35:X35"/>
    <mergeCell ref="Y35:AF35"/>
    <mergeCell ref="A37:N37"/>
    <mergeCell ref="O37:P37"/>
    <mergeCell ref="Q37:Y37"/>
    <mergeCell ref="A39:I39"/>
    <mergeCell ref="A42:F42"/>
    <mergeCell ref="G42:J42"/>
    <mergeCell ref="K42:M42"/>
    <mergeCell ref="N42:T42"/>
    <mergeCell ref="V42:W42"/>
    <mergeCell ref="X42:AF42"/>
    <mergeCell ref="A41:F41"/>
    <mergeCell ref="G41:J41"/>
    <mergeCell ref="K41:M41"/>
    <mergeCell ref="N41:T41"/>
    <mergeCell ref="V41:W41"/>
    <mergeCell ref="X41:AF41"/>
    <mergeCell ref="A44:F44"/>
    <mergeCell ref="G44:J44"/>
    <mergeCell ref="K44:M44"/>
    <mergeCell ref="N44:T44"/>
    <mergeCell ref="V44:W44"/>
    <mergeCell ref="X44:AF44"/>
    <mergeCell ref="A43:F43"/>
    <mergeCell ref="G43:J43"/>
    <mergeCell ref="K43:M43"/>
    <mergeCell ref="N43:T43"/>
    <mergeCell ref="V43:W43"/>
    <mergeCell ref="X43:AF43"/>
    <mergeCell ref="B56:AF56"/>
    <mergeCell ref="A50:C50"/>
    <mergeCell ref="B51:AF51"/>
    <mergeCell ref="B52:AF52"/>
    <mergeCell ref="B53:AF53"/>
    <mergeCell ref="B54:AF54"/>
    <mergeCell ref="B55:AF55"/>
    <mergeCell ref="A46:T46"/>
    <mergeCell ref="V46:W46"/>
    <mergeCell ref="X46:AF46"/>
    <mergeCell ref="A48:N48"/>
    <mergeCell ref="O48:P48"/>
    <mergeCell ref="Q48:AA4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116"/>
  <sheetViews>
    <sheetView workbookViewId="0">
      <pane ySplit="2" topLeftCell="A50" activePane="bottomLeft" state="frozen"/>
      <selection activeCell="H40" sqref="H40"/>
      <selection pane="bottomLeft" activeCell="I71" sqref="I71"/>
    </sheetView>
  </sheetViews>
  <sheetFormatPr defaultRowHeight="15" x14ac:dyDescent="0.25"/>
  <cols>
    <col min="1" max="1" width="3.7109375" style="184" customWidth="1"/>
    <col min="2" max="2" width="13" customWidth="1"/>
    <col min="3" max="3" width="50.7109375" customWidth="1"/>
    <col min="5" max="5" width="3.7109375" customWidth="1"/>
  </cols>
  <sheetData>
    <row r="1" spans="2:4" s="184" customFormat="1" ht="15.75" thickBot="1" x14ac:dyDescent="0.3"/>
    <row r="2" spans="2:4" s="184" customFormat="1" ht="15.75" thickBot="1" x14ac:dyDescent="0.3">
      <c r="B2" s="189" t="s">
        <v>162</v>
      </c>
      <c r="C2" s="189" t="s">
        <v>267</v>
      </c>
      <c r="D2" s="189" t="s">
        <v>164</v>
      </c>
    </row>
    <row r="3" spans="2:4" x14ac:dyDescent="0.25">
      <c r="B3" s="313" t="s">
        <v>167</v>
      </c>
      <c r="C3" s="362" t="s">
        <v>163</v>
      </c>
      <c r="D3" s="361" t="s">
        <v>194</v>
      </c>
    </row>
    <row r="4" spans="2:4" x14ac:dyDescent="0.25">
      <c r="B4" s="313" t="s">
        <v>168</v>
      </c>
      <c r="C4" s="362"/>
      <c r="D4" s="359"/>
    </row>
    <row r="5" spans="2:4" x14ac:dyDescent="0.25">
      <c r="B5" s="313" t="s">
        <v>169</v>
      </c>
      <c r="C5" s="362"/>
      <c r="D5" s="359"/>
    </row>
    <row r="6" spans="2:4" x14ac:dyDescent="0.25">
      <c r="B6" s="313" t="s">
        <v>170</v>
      </c>
      <c r="C6" s="362"/>
      <c r="D6" s="359"/>
    </row>
    <row r="7" spans="2:4" x14ac:dyDescent="0.25">
      <c r="B7" s="314" t="s">
        <v>171</v>
      </c>
      <c r="C7" s="363"/>
      <c r="D7" s="360"/>
    </row>
    <row r="8" spans="2:4" s="186" customFormat="1" x14ac:dyDescent="0.25">
      <c r="B8" s="315" t="s">
        <v>173</v>
      </c>
      <c r="C8" s="362" t="s">
        <v>286</v>
      </c>
      <c r="D8" s="361" t="s">
        <v>172</v>
      </c>
    </row>
    <row r="9" spans="2:4" s="186" customFormat="1" x14ac:dyDescent="0.25">
      <c r="B9" s="315" t="s">
        <v>174</v>
      </c>
      <c r="C9" s="362"/>
      <c r="D9" s="359"/>
    </row>
    <row r="10" spans="2:4" s="186" customFormat="1" x14ac:dyDescent="0.25">
      <c r="B10" s="315" t="s">
        <v>175</v>
      </c>
      <c r="C10" s="362"/>
      <c r="D10" s="359"/>
    </row>
    <row r="11" spans="2:4" s="186" customFormat="1" x14ac:dyDescent="0.25">
      <c r="B11" s="315" t="s">
        <v>176</v>
      </c>
      <c r="C11" s="362"/>
      <c r="D11" s="359"/>
    </row>
    <row r="12" spans="2:4" s="186" customFormat="1" x14ac:dyDescent="0.25">
      <c r="B12" s="315" t="s">
        <v>177</v>
      </c>
      <c r="C12" s="363"/>
      <c r="D12" s="360"/>
    </row>
    <row r="13" spans="2:4" s="186" customFormat="1" x14ac:dyDescent="0.25">
      <c r="B13" s="317" t="s">
        <v>178</v>
      </c>
      <c r="C13" s="362" t="s">
        <v>196</v>
      </c>
      <c r="D13" s="361" t="s">
        <v>195</v>
      </c>
    </row>
    <row r="14" spans="2:4" s="186" customFormat="1" x14ac:dyDescent="0.25">
      <c r="B14" s="313" t="s">
        <v>179</v>
      </c>
      <c r="C14" s="362"/>
      <c r="D14" s="359"/>
    </row>
    <row r="15" spans="2:4" s="186" customFormat="1" x14ac:dyDescent="0.25">
      <c r="B15" s="313" t="s">
        <v>180</v>
      </c>
      <c r="C15" s="362"/>
      <c r="D15" s="359"/>
    </row>
    <row r="16" spans="2:4" s="186" customFormat="1" x14ac:dyDescent="0.25">
      <c r="B16" s="313" t="s">
        <v>181</v>
      </c>
      <c r="C16" s="362"/>
      <c r="D16" s="359"/>
    </row>
    <row r="17" spans="2:4" s="186" customFormat="1" x14ac:dyDescent="0.25">
      <c r="B17" s="313" t="s">
        <v>182</v>
      </c>
      <c r="C17" s="363"/>
      <c r="D17" s="360"/>
    </row>
    <row r="18" spans="2:4" s="186" customFormat="1" x14ac:dyDescent="0.25">
      <c r="B18" s="315" t="s">
        <v>184</v>
      </c>
      <c r="C18" s="362" t="s">
        <v>287</v>
      </c>
      <c r="D18" s="361" t="s">
        <v>183</v>
      </c>
    </row>
    <row r="19" spans="2:4" s="186" customFormat="1" x14ac:dyDescent="0.25">
      <c r="B19" s="315" t="s">
        <v>185</v>
      </c>
      <c r="C19" s="362"/>
      <c r="D19" s="359"/>
    </row>
    <row r="20" spans="2:4" s="186" customFormat="1" x14ac:dyDescent="0.25">
      <c r="B20" s="315" t="s">
        <v>186</v>
      </c>
      <c r="C20" s="362"/>
      <c r="D20" s="359"/>
    </row>
    <row r="21" spans="2:4" s="186" customFormat="1" x14ac:dyDescent="0.25">
      <c r="B21" s="315" t="s">
        <v>187</v>
      </c>
      <c r="C21" s="362"/>
      <c r="D21" s="359"/>
    </row>
    <row r="22" spans="2:4" s="186" customFormat="1" x14ac:dyDescent="0.25">
      <c r="B22" s="318" t="s">
        <v>188</v>
      </c>
      <c r="C22" s="363"/>
      <c r="D22" s="360"/>
    </row>
    <row r="23" spans="2:4" x14ac:dyDescent="0.25">
      <c r="B23" s="317" t="s">
        <v>189</v>
      </c>
      <c r="C23" s="355" t="s">
        <v>38</v>
      </c>
      <c r="D23" s="358">
        <v>6</v>
      </c>
    </row>
    <row r="24" spans="2:4" x14ac:dyDescent="0.25">
      <c r="B24" s="313" t="s">
        <v>190</v>
      </c>
      <c r="C24" s="356"/>
      <c r="D24" s="359"/>
    </row>
    <row r="25" spans="2:4" x14ac:dyDescent="0.25">
      <c r="B25" s="313" t="s">
        <v>191</v>
      </c>
      <c r="C25" s="356"/>
      <c r="D25" s="359"/>
    </row>
    <row r="26" spans="2:4" x14ac:dyDescent="0.25">
      <c r="B26" s="313" t="s">
        <v>192</v>
      </c>
      <c r="C26" s="356"/>
      <c r="D26" s="359"/>
    </row>
    <row r="27" spans="2:4" x14ac:dyDescent="0.25">
      <c r="B27" s="313" t="s">
        <v>193</v>
      </c>
      <c r="C27" s="357"/>
      <c r="D27" s="360"/>
    </row>
    <row r="28" spans="2:4" x14ac:dyDescent="0.25">
      <c r="B28" s="315" t="s">
        <v>197</v>
      </c>
      <c r="C28" s="355" t="s">
        <v>41</v>
      </c>
      <c r="D28" s="358">
        <v>7</v>
      </c>
    </row>
    <row r="29" spans="2:4" x14ac:dyDescent="0.25">
      <c r="B29" s="315" t="s">
        <v>198</v>
      </c>
      <c r="C29" s="356"/>
      <c r="D29" s="359"/>
    </row>
    <row r="30" spans="2:4" x14ac:dyDescent="0.25">
      <c r="B30" s="315" t="s">
        <v>199</v>
      </c>
      <c r="C30" s="356"/>
      <c r="D30" s="359"/>
    </row>
    <row r="31" spans="2:4" x14ac:dyDescent="0.25">
      <c r="B31" s="315" t="s">
        <v>200</v>
      </c>
      <c r="C31" s="356"/>
      <c r="D31" s="359"/>
    </row>
    <row r="32" spans="2:4" x14ac:dyDescent="0.25">
      <c r="B32" s="318" t="s">
        <v>201</v>
      </c>
      <c r="C32" s="357"/>
      <c r="D32" s="360"/>
    </row>
    <row r="33" spans="1:4" x14ac:dyDescent="0.25">
      <c r="B33" s="317" t="s">
        <v>203</v>
      </c>
      <c r="C33" s="355" t="s">
        <v>202</v>
      </c>
      <c r="D33" s="358">
        <v>8</v>
      </c>
    </row>
    <row r="34" spans="1:4" x14ac:dyDescent="0.25">
      <c r="B34" s="313" t="s">
        <v>204</v>
      </c>
      <c r="C34" s="356"/>
      <c r="D34" s="359"/>
    </row>
    <row r="35" spans="1:4" x14ac:dyDescent="0.25">
      <c r="B35" s="313" t="s">
        <v>205</v>
      </c>
      <c r="C35" s="356"/>
      <c r="D35" s="359"/>
    </row>
    <row r="36" spans="1:4" x14ac:dyDescent="0.25">
      <c r="A36" s="289"/>
      <c r="B36" s="313" t="s">
        <v>206</v>
      </c>
      <c r="C36" s="356"/>
      <c r="D36" s="359"/>
    </row>
    <row r="37" spans="1:4" x14ac:dyDescent="0.25">
      <c r="A37" s="289"/>
      <c r="B37" s="313" t="s">
        <v>207</v>
      </c>
      <c r="C37" s="357"/>
      <c r="D37" s="360"/>
    </row>
    <row r="38" spans="1:4" s="186" customFormat="1" x14ac:dyDescent="0.25">
      <c r="A38" s="289"/>
      <c r="B38" s="221" t="s">
        <v>208</v>
      </c>
      <c r="C38" s="355" t="s">
        <v>202</v>
      </c>
      <c r="D38" s="358" t="s">
        <v>213</v>
      </c>
    </row>
    <row r="39" spans="1:4" s="186" customFormat="1" x14ac:dyDescent="0.25">
      <c r="A39" s="289"/>
      <c r="B39" s="222" t="s">
        <v>209</v>
      </c>
      <c r="C39" s="356"/>
      <c r="D39" s="359"/>
    </row>
    <row r="40" spans="1:4" s="186" customFormat="1" x14ac:dyDescent="0.25">
      <c r="A40" s="289"/>
      <c r="B40" s="222" t="s">
        <v>210</v>
      </c>
      <c r="C40" s="356"/>
      <c r="D40" s="359"/>
    </row>
    <row r="41" spans="1:4" s="186" customFormat="1" x14ac:dyDescent="0.25">
      <c r="A41" s="289"/>
      <c r="B41" s="222" t="s">
        <v>211</v>
      </c>
      <c r="C41" s="356"/>
      <c r="D41" s="359"/>
    </row>
    <row r="42" spans="1:4" s="186" customFormat="1" x14ac:dyDescent="0.25">
      <c r="A42" s="289"/>
      <c r="B42" s="223" t="s">
        <v>212</v>
      </c>
      <c r="C42" s="357"/>
      <c r="D42" s="360"/>
    </row>
    <row r="43" spans="1:4" s="186" customFormat="1" x14ac:dyDescent="0.25">
      <c r="A43" s="289"/>
      <c r="B43" s="221" t="s">
        <v>214</v>
      </c>
      <c r="C43" s="355" t="s">
        <v>219</v>
      </c>
      <c r="D43" s="358">
        <v>9</v>
      </c>
    </row>
    <row r="44" spans="1:4" s="186" customFormat="1" x14ac:dyDescent="0.25">
      <c r="A44" s="289"/>
      <c r="B44" s="222" t="s">
        <v>215</v>
      </c>
      <c r="C44" s="356"/>
      <c r="D44" s="359"/>
    </row>
    <row r="45" spans="1:4" s="186" customFormat="1" x14ac:dyDescent="0.25">
      <c r="A45" s="289"/>
      <c r="B45" s="222" t="s">
        <v>216</v>
      </c>
      <c r="C45" s="356"/>
      <c r="D45" s="359"/>
    </row>
    <row r="46" spans="1:4" s="186" customFormat="1" x14ac:dyDescent="0.25">
      <c r="A46" s="289"/>
      <c r="B46" s="222" t="s">
        <v>217</v>
      </c>
      <c r="C46" s="356"/>
      <c r="D46" s="359"/>
    </row>
    <row r="47" spans="1:4" s="186" customFormat="1" x14ac:dyDescent="0.25">
      <c r="A47" s="289"/>
      <c r="B47" s="223" t="s">
        <v>218</v>
      </c>
      <c r="C47" s="357"/>
      <c r="D47" s="360"/>
    </row>
    <row r="48" spans="1:4" s="186" customFormat="1" x14ac:dyDescent="0.25">
      <c r="A48" s="289"/>
      <c r="B48" s="221" t="s">
        <v>221</v>
      </c>
      <c r="C48" s="355" t="s">
        <v>219</v>
      </c>
      <c r="D48" s="358" t="s">
        <v>220</v>
      </c>
    </row>
    <row r="49" spans="1:4" s="186" customFormat="1" x14ac:dyDescent="0.25">
      <c r="A49" s="289"/>
      <c r="B49" s="222" t="s">
        <v>222</v>
      </c>
      <c r="C49" s="356"/>
      <c r="D49" s="359"/>
    </row>
    <row r="50" spans="1:4" s="186" customFormat="1" x14ac:dyDescent="0.25">
      <c r="A50" s="289"/>
      <c r="B50" s="222" t="s">
        <v>223</v>
      </c>
      <c r="C50" s="356"/>
      <c r="D50" s="359"/>
    </row>
    <row r="51" spans="1:4" s="186" customFormat="1" x14ac:dyDescent="0.25">
      <c r="A51" s="289"/>
      <c r="B51" s="222" t="s">
        <v>224</v>
      </c>
      <c r="C51" s="356"/>
      <c r="D51" s="359"/>
    </row>
    <row r="52" spans="1:4" s="186" customFormat="1" x14ac:dyDescent="0.25">
      <c r="A52" s="289"/>
      <c r="B52" s="223" t="s">
        <v>225</v>
      </c>
      <c r="C52" s="357"/>
      <c r="D52" s="360"/>
    </row>
    <row r="53" spans="1:4" s="186" customFormat="1" x14ac:dyDescent="0.25">
      <c r="A53" s="289"/>
      <c r="B53" s="221" t="s">
        <v>227</v>
      </c>
      <c r="C53" s="355" t="s">
        <v>226</v>
      </c>
      <c r="D53" s="358">
        <v>10</v>
      </c>
    </row>
    <row r="54" spans="1:4" s="186" customFormat="1" x14ac:dyDescent="0.25">
      <c r="A54" s="289"/>
      <c r="B54" s="222" t="s">
        <v>228</v>
      </c>
      <c r="C54" s="356"/>
      <c r="D54" s="359"/>
    </row>
    <row r="55" spans="1:4" s="186" customFormat="1" x14ac:dyDescent="0.25">
      <c r="A55" s="289"/>
      <c r="B55" s="222" t="s">
        <v>229</v>
      </c>
      <c r="C55" s="356"/>
      <c r="D55" s="359"/>
    </row>
    <row r="56" spans="1:4" s="186" customFormat="1" x14ac:dyDescent="0.25">
      <c r="A56" s="289"/>
      <c r="B56" s="222" t="s">
        <v>230</v>
      </c>
      <c r="C56" s="356"/>
      <c r="D56" s="359"/>
    </row>
    <row r="57" spans="1:4" s="186" customFormat="1" x14ac:dyDescent="0.25">
      <c r="A57" s="289"/>
      <c r="B57" s="223" t="s">
        <v>231</v>
      </c>
      <c r="C57" s="357"/>
      <c r="D57" s="360"/>
    </row>
    <row r="58" spans="1:4" s="186" customFormat="1" ht="15" customHeight="1" x14ac:dyDescent="0.25">
      <c r="A58" s="289"/>
      <c r="B58" s="315" t="s">
        <v>232</v>
      </c>
      <c r="C58" s="355" t="s">
        <v>237</v>
      </c>
      <c r="D58" s="358">
        <v>11</v>
      </c>
    </row>
    <row r="59" spans="1:4" s="186" customFormat="1" x14ac:dyDescent="0.25">
      <c r="A59" s="289"/>
      <c r="B59" s="315" t="s">
        <v>233</v>
      </c>
      <c r="C59" s="356"/>
      <c r="D59" s="359"/>
    </row>
    <row r="60" spans="1:4" s="186" customFormat="1" x14ac:dyDescent="0.25">
      <c r="A60" s="289"/>
      <c r="B60" s="315" t="s">
        <v>234</v>
      </c>
      <c r="C60" s="356"/>
      <c r="D60" s="359"/>
    </row>
    <row r="61" spans="1:4" s="186" customFormat="1" x14ac:dyDescent="0.25">
      <c r="A61" s="289"/>
      <c r="B61" s="315" t="s">
        <v>235</v>
      </c>
      <c r="C61" s="356"/>
      <c r="D61" s="359"/>
    </row>
    <row r="62" spans="1:4" s="186" customFormat="1" x14ac:dyDescent="0.25">
      <c r="A62" s="289"/>
      <c r="B62" s="318" t="s">
        <v>236</v>
      </c>
      <c r="C62" s="357"/>
      <c r="D62" s="360"/>
    </row>
    <row r="63" spans="1:4" s="186" customFormat="1" x14ac:dyDescent="0.25">
      <c r="A63" s="289"/>
      <c r="B63" s="221" t="s">
        <v>239</v>
      </c>
      <c r="C63" s="355" t="s">
        <v>237</v>
      </c>
      <c r="D63" s="358" t="s">
        <v>238</v>
      </c>
    </row>
    <row r="64" spans="1:4" s="186" customFormat="1" x14ac:dyDescent="0.25">
      <c r="A64" s="289"/>
      <c r="B64" s="222" t="s">
        <v>240</v>
      </c>
      <c r="C64" s="356"/>
      <c r="D64" s="359"/>
    </row>
    <row r="65" spans="1:4" s="186" customFormat="1" x14ac:dyDescent="0.25">
      <c r="A65" s="289"/>
      <c r="B65" s="222" t="s">
        <v>241</v>
      </c>
      <c r="C65" s="356"/>
      <c r="D65" s="359"/>
    </row>
    <row r="66" spans="1:4" s="186" customFormat="1" x14ac:dyDescent="0.25">
      <c r="A66" s="289"/>
      <c r="B66" s="222" t="s">
        <v>242</v>
      </c>
      <c r="C66" s="356"/>
      <c r="D66" s="359"/>
    </row>
    <row r="67" spans="1:4" s="186" customFormat="1" x14ac:dyDescent="0.25">
      <c r="A67" s="289"/>
      <c r="B67" s="223" t="s">
        <v>243</v>
      </c>
      <c r="C67" s="357"/>
      <c r="D67" s="360"/>
    </row>
    <row r="68" spans="1:4" s="186" customFormat="1" x14ac:dyDescent="0.25">
      <c r="A68" s="289"/>
      <c r="B68" s="221" t="s">
        <v>245</v>
      </c>
      <c r="C68" s="355" t="s">
        <v>255</v>
      </c>
      <c r="D68" s="358">
        <v>12</v>
      </c>
    </row>
    <row r="69" spans="1:4" s="186" customFormat="1" x14ac:dyDescent="0.25">
      <c r="A69" s="289"/>
      <c r="B69" s="222" t="s">
        <v>246</v>
      </c>
      <c r="C69" s="356"/>
      <c r="D69" s="359"/>
    </row>
    <row r="70" spans="1:4" s="186" customFormat="1" x14ac:dyDescent="0.25">
      <c r="A70" s="289"/>
      <c r="B70" s="222" t="s">
        <v>247</v>
      </c>
      <c r="C70" s="356"/>
      <c r="D70" s="359"/>
    </row>
    <row r="71" spans="1:4" s="186" customFormat="1" x14ac:dyDescent="0.25">
      <c r="A71" s="289"/>
      <c r="B71" s="222" t="s">
        <v>248</v>
      </c>
      <c r="C71" s="356"/>
      <c r="D71" s="359"/>
    </row>
    <row r="72" spans="1:4" s="186" customFormat="1" x14ac:dyDescent="0.25">
      <c r="A72" s="289"/>
      <c r="B72" s="223" t="s">
        <v>249</v>
      </c>
      <c r="C72" s="357"/>
      <c r="D72" s="360"/>
    </row>
    <row r="73" spans="1:4" s="186" customFormat="1" x14ac:dyDescent="0.25">
      <c r="A73" s="289"/>
      <c r="B73" s="221" t="s">
        <v>250</v>
      </c>
      <c r="C73" s="355" t="s">
        <v>255</v>
      </c>
      <c r="D73" s="358" t="s">
        <v>244</v>
      </c>
    </row>
    <row r="74" spans="1:4" s="186" customFormat="1" x14ac:dyDescent="0.25">
      <c r="A74" s="289"/>
      <c r="B74" s="222" t="s">
        <v>251</v>
      </c>
      <c r="C74" s="356"/>
      <c r="D74" s="359"/>
    </row>
    <row r="75" spans="1:4" s="186" customFormat="1" x14ac:dyDescent="0.25">
      <c r="A75" s="289"/>
      <c r="B75" s="222" t="s">
        <v>252</v>
      </c>
      <c r="C75" s="356"/>
      <c r="D75" s="359"/>
    </row>
    <row r="76" spans="1:4" s="186" customFormat="1" x14ac:dyDescent="0.25">
      <c r="A76" s="289"/>
      <c r="B76" s="222" t="s">
        <v>253</v>
      </c>
      <c r="C76" s="356"/>
      <c r="D76" s="359"/>
    </row>
    <row r="77" spans="1:4" s="186" customFormat="1" x14ac:dyDescent="0.25">
      <c r="A77" s="289"/>
      <c r="B77" s="223" t="s">
        <v>254</v>
      </c>
      <c r="C77" s="357"/>
      <c r="D77" s="360"/>
    </row>
    <row r="78" spans="1:4" x14ac:dyDescent="0.25">
      <c r="A78" s="289"/>
      <c r="B78" s="221" t="s">
        <v>256</v>
      </c>
      <c r="C78" s="355" t="s">
        <v>39</v>
      </c>
      <c r="D78" s="358">
        <v>13</v>
      </c>
    </row>
    <row r="79" spans="1:4" x14ac:dyDescent="0.25">
      <c r="A79" s="289"/>
      <c r="B79" s="222" t="s">
        <v>257</v>
      </c>
      <c r="C79" s="356"/>
      <c r="D79" s="359"/>
    </row>
    <row r="80" spans="1:4" x14ac:dyDescent="0.25">
      <c r="A80" s="289"/>
      <c r="B80" s="222" t="s">
        <v>258</v>
      </c>
      <c r="C80" s="356"/>
      <c r="D80" s="359"/>
    </row>
    <row r="81" spans="1:4" x14ac:dyDescent="0.25">
      <c r="A81" s="289"/>
      <c r="B81" s="222" t="s">
        <v>259</v>
      </c>
      <c r="C81" s="356"/>
      <c r="D81" s="359"/>
    </row>
    <row r="82" spans="1:4" x14ac:dyDescent="0.25">
      <c r="A82" s="289"/>
      <c r="B82" s="223" t="s">
        <v>260</v>
      </c>
      <c r="C82" s="357"/>
      <c r="D82" s="360"/>
    </row>
    <row r="83" spans="1:4" s="231" customFormat="1" x14ac:dyDescent="0.25">
      <c r="A83" s="289"/>
      <c r="B83" s="221" t="s">
        <v>262</v>
      </c>
      <c r="C83" s="355" t="s">
        <v>261</v>
      </c>
      <c r="D83" s="358">
        <v>14</v>
      </c>
    </row>
    <row r="84" spans="1:4" s="231" customFormat="1" x14ac:dyDescent="0.25">
      <c r="A84" s="289"/>
      <c r="B84" s="222" t="s">
        <v>263</v>
      </c>
      <c r="C84" s="356"/>
      <c r="D84" s="359"/>
    </row>
    <row r="85" spans="1:4" s="231" customFormat="1" x14ac:dyDescent="0.25">
      <c r="A85" s="289"/>
      <c r="B85" s="222" t="s">
        <v>264</v>
      </c>
      <c r="C85" s="356"/>
      <c r="D85" s="359"/>
    </row>
    <row r="86" spans="1:4" s="231" customFormat="1" x14ac:dyDescent="0.25">
      <c r="A86" s="289"/>
      <c r="B86" s="222" t="s">
        <v>265</v>
      </c>
      <c r="C86" s="356"/>
      <c r="D86" s="359"/>
    </row>
    <row r="87" spans="1:4" s="231" customFormat="1" x14ac:dyDescent="0.25">
      <c r="A87" s="289"/>
      <c r="B87" s="223" t="s">
        <v>266</v>
      </c>
      <c r="C87" s="357"/>
      <c r="D87" s="360"/>
    </row>
    <row r="88" spans="1:4" x14ac:dyDescent="0.25">
      <c r="A88" s="289"/>
      <c r="B88" s="316" t="s">
        <v>325</v>
      </c>
      <c r="C88" s="355" t="s">
        <v>166</v>
      </c>
      <c r="D88" s="358">
        <v>15</v>
      </c>
    </row>
    <row r="89" spans="1:4" x14ac:dyDescent="0.25">
      <c r="A89" s="289"/>
      <c r="B89" s="315" t="s">
        <v>326</v>
      </c>
      <c r="C89" s="356"/>
      <c r="D89" s="359"/>
    </row>
    <row r="90" spans="1:4" x14ac:dyDescent="0.25">
      <c r="A90" s="289"/>
      <c r="B90" s="315" t="s">
        <v>327</v>
      </c>
      <c r="C90" s="356"/>
      <c r="D90" s="359"/>
    </row>
    <row r="91" spans="1:4" x14ac:dyDescent="0.25">
      <c r="A91" s="289"/>
      <c r="B91" s="315" t="s">
        <v>328</v>
      </c>
      <c r="C91" s="356"/>
      <c r="D91" s="359"/>
    </row>
    <row r="92" spans="1:4" x14ac:dyDescent="0.25">
      <c r="A92" s="289"/>
      <c r="B92" s="318" t="s">
        <v>329</v>
      </c>
      <c r="C92" s="357"/>
      <c r="D92" s="360"/>
    </row>
    <row r="93" spans="1:4" x14ac:dyDescent="0.25">
      <c r="A93" s="289"/>
    </row>
    <row r="94" spans="1:4" x14ac:dyDescent="0.25">
      <c r="A94" s="289"/>
    </row>
    <row r="95" spans="1:4" x14ac:dyDescent="0.25">
      <c r="A95" s="289"/>
    </row>
    <row r="96" spans="1:4" x14ac:dyDescent="0.25">
      <c r="A96" s="289"/>
    </row>
    <row r="97" spans="1:1" x14ac:dyDescent="0.25">
      <c r="A97" s="289"/>
    </row>
    <row r="98" spans="1:1" x14ac:dyDescent="0.25">
      <c r="A98" s="289"/>
    </row>
    <row r="99" spans="1:1" x14ac:dyDescent="0.25">
      <c r="A99" s="289"/>
    </row>
    <row r="100" spans="1:1" x14ac:dyDescent="0.25">
      <c r="A100" s="289"/>
    </row>
    <row r="101" spans="1:1" x14ac:dyDescent="0.25">
      <c r="A101" s="289"/>
    </row>
    <row r="102" spans="1:1" x14ac:dyDescent="0.25">
      <c r="A102" s="289"/>
    </row>
    <row r="103" spans="1:1" x14ac:dyDescent="0.25">
      <c r="A103" s="289"/>
    </row>
    <row r="104" spans="1:1" x14ac:dyDescent="0.25">
      <c r="A104" s="289"/>
    </row>
    <row r="105" spans="1:1" x14ac:dyDescent="0.25">
      <c r="A105" s="289"/>
    </row>
    <row r="106" spans="1:1" x14ac:dyDescent="0.25">
      <c r="A106" s="289"/>
    </row>
    <row r="107" spans="1:1" x14ac:dyDescent="0.25">
      <c r="A107" s="289"/>
    </row>
    <row r="108" spans="1:1" x14ac:dyDescent="0.25">
      <c r="A108" s="289"/>
    </row>
    <row r="109" spans="1:1" x14ac:dyDescent="0.25">
      <c r="A109" s="289"/>
    </row>
    <row r="110" spans="1:1" x14ac:dyDescent="0.25">
      <c r="A110" s="289"/>
    </row>
    <row r="111" spans="1:1" x14ac:dyDescent="0.25">
      <c r="A111" s="289"/>
    </row>
    <row r="112" spans="1:1" x14ac:dyDescent="0.25">
      <c r="A112" s="289"/>
    </row>
    <row r="113" spans="1:1" x14ac:dyDescent="0.25">
      <c r="A113" s="289"/>
    </row>
    <row r="114" spans="1:1" x14ac:dyDescent="0.25">
      <c r="A114" s="289"/>
    </row>
    <row r="115" spans="1:1" x14ac:dyDescent="0.25">
      <c r="A115" s="289"/>
    </row>
    <row r="116" spans="1:1" x14ac:dyDescent="0.25">
      <c r="A116" s="289"/>
    </row>
  </sheetData>
  <mergeCells count="36">
    <mergeCell ref="C78:C82"/>
    <mergeCell ref="D78:D82"/>
    <mergeCell ref="C88:C92"/>
    <mergeCell ref="D88:D92"/>
    <mergeCell ref="C83:C87"/>
    <mergeCell ref="D83:D87"/>
    <mergeCell ref="C3:C7"/>
    <mergeCell ref="C23:C27"/>
    <mergeCell ref="C28:C32"/>
    <mergeCell ref="C33:C37"/>
    <mergeCell ref="C8:C12"/>
    <mergeCell ref="C13:C17"/>
    <mergeCell ref="C18:C22"/>
    <mergeCell ref="D3:D7"/>
    <mergeCell ref="D23:D27"/>
    <mergeCell ref="D28:D32"/>
    <mergeCell ref="D33:D37"/>
    <mergeCell ref="D8:D12"/>
    <mergeCell ref="D13:D17"/>
    <mergeCell ref="D18:D22"/>
    <mergeCell ref="C38:C42"/>
    <mergeCell ref="D38:D42"/>
    <mergeCell ref="C43:C47"/>
    <mergeCell ref="D43:D47"/>
    <mergeCell ref="C48:C52"/>
    <mergeCell ref="D48:D52"/>
    <mergeCell ref="C68:C72"/>
    <mergeCell ref="D68:D72"/>
    <mergeCell ref="C73:C77"/>
    <mergeCell ref="D73:D77"/>
    <mergeCell ref="C53:C57"/>
    <mergeCell ref="D53:D57"/>
    <mergeCell ref="C58:C62"/>
    <mergeCell ref="D58:D62"/>
    <mergeCell ref="C63:C67"/>
    <mergeCell ref="D63:D6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85"/>
  <sheetViews>
    <sheetView tabSelected="1" zoomScale="85" zoomScaleNormal="85" workbookViewId="0">
      <selection activeCell="B81" sqref="B81:E85"/>
    </sheetView>
  </sheetViews>
  <sheetFormatPr defaultRowHeight="15" x14ac:dyDescent="0.25"/>
  <cols>
    <col min="1" max="1" width="4.7109375" style="289" customWidth="1"/>
    <col min="2" max="2" width="13.7109375" customWidth="1"/>
    <col min="3" max="3" width="100.7109375" style="198" customWidth="1"/>
    <col min="4" max="4" width="10.7109375" customWidth="1"/>
    <col min="5" max="5" width="10.7109375" style="187" customWidth="1"/>
  </cols>
  <sheetData>
    <row r="1" spans="1:6" ht="20.25" customHeight="1" x14ac:dyDescent="0.25">
      <c r="B1" s="170" t="s">
        <v>165</v>
      </c>
      <c r="C1" s="227" t="s">
        <v>40</v>
      </c>
      <c r="D1" s="170" t="s">
        <v>4</v>
      </c>
      <c r="E1" s="188" t="s">
        <v>6</v>
      </c>
    </row>
    <row r="2" spans="1:6" s="280" customFormat="1" ht="180" x14ac:dyDescent="0.25">
      <c r="A2" s="289"/>
      <c r="B2" s="299" t="str">
        <f>'BSIC01.a-3C '!B2</f>
        <v>BSIC01.a-3C</v>
      </c>
      <c r="C2" s="300" t="str">
        <f>'BSIC01.a-3C '!C2</f>
        <v>Compenso per la realizzazione di riduzione di traffico (strettoia) su autostrada a 3 corsie con chiusura di una via di traffico, compresi e compensati :
- gli oneri per la fornitura,  il carico, il prelievo e il traporto dal magazzino dell'Impresa;
- il nolo di tutto il materiale;
- l'installazione del materiale per segnaletica verticale nella quantità e modalità previste dalle Norme Vigente e dalle disposizioni integrative predisposte dalla Committente e dalla DL;
- il mantenimento in efficienza della segnaletica verticale e degli impianti luminosi per tutta la durata dell'installazione;
- la rimozione al termine delle lavorazioni, il carico e rientro al magazzino.
Per la prima settimana ad accezione di delineatori,  lampade, sacchi di zavorra, pannelli 90x90 fondo nero - 8 fari a led. (per questi ultimi solo per il primo giorno).
(schemi 2-4)</v>
      </c>
      <c r="D2" s="301" t="str">
        <f>'BSIC01.a-3C '!I54</f>
        <v>€/sett.</v>
      </c>
      <c r="E2" s="302">
        <f>'BSIC01.a-3C '!J54</f>
        <v>1025.8548713333332</v>
      </c>
    </row>
    <row r="3" spans="1:6" s="280" customFormat="1" ht="40.5" customHeight="1" x14ac:dyDescent="0.25">
      <c r="A3" s="289"/>
      <c r="B3" s="299" t="str">
        <f>'BSIC01.b-3C '!B2</f>
        <v>BSIC01.b-3C</v>
      </c>
      <c r="C3" s="300" t="str">
        <f>'BSIC01.b-3C '!C2</f>
        <v>Idem come al BSIC01.a-3C.
Per ogni settimana in più.</v>
      </c>
      <c r="D3" s="301" t="str">
        <f>'BSIC01.b-3C '!H49</f>
        <v>€/sett.</v>
      </c>
      <c r="E3" s="302">
        <f>'BSIC01.b-3C '!I49</f>
        <v>56.585850000000001</v>
      </c>
    </row>
    <row r="4" spans="1:6" s="280" customFormat="1" ht="72.75" customHeight="1" x14ac:dyDescent="0.25">
      <c r="A4" s="289"/>
      <c r="B4" s="299" t="str">
        <f>'BSIC01.c-3C '!B2</f>
        <v>BSIC01.c-3C</v>
      </c>
      <c r="C4" s="300" t="str">
        <f>'BSIC01.c-3C '!C2</f>
        <v xml:space="preserve">Sovrapprezzo per installazione e rimozione, compreso il mantenimento in efficienza, di segnaletica orizzontale  di riduzione di traffico (strettoia) su autostrada a 3 corsie con chiusura di una via di traffico descritta al BSIC01.a-3C.
Per ogni installazione/rimozione.
</v>
      </c>
      <c r="D4" s="301" t="str">
        <f>'BSIC01.c-3C '!G45</f>
        <v>€/cad</v>
      </c>
      <c r="E4" s="302">
        <f>'BSIC01.c-3C '!H45</f>
        <v>396</v>
      </c>
    </row>
    <row r="5" spans="1:6" s="280" customFormat="1" ht="72" customHeight="1" x14ac:dyDescent="0.25">
      <c r="A5" s="289"/>
      <c r="B5" s="299" t="str">
        <f>'BSIC01.d-3C '!B2</f>
        <v>BSIC01.d-3C</v>
      </c>
      <c r="C5" s="300" t="str">
        <f>'BSIC01.d-3C '!C2</f>
        <v xml:space="preserve">Sovrapprezzo giornaliero, escluso il primo, per l'uso di delineatori, lampeggianti, sacchetti e  pannello 90x90 fondo nero - 8 fari a led, compreso il mantenimento in efficienza, per  riduzione di traffico (strettoia) su autostrada a 3 corsie con chiusura di una via di traffico descritta al BSIC01a-3C.
Per giorno di utilizzo.
</v>
      </c>
      <c r="D5" s="301" t="str">
        <f>'BSIC01.d-3C '!G47</f>
        <v>€/giorno</v>
      </c>
      <c r="E5" s="302">
        <f>'BSIC01.d-3C '!H47</f>
        <v>128.22442133333334</v>
      </c>
    </row>
    <row r="6" spans="1:6" s="280" customFormat="1" ht="59.25" customHeight="1" x14ac:dyDescent="0.25">
      <c r="A6" s="289"/>
      <c r="B6" s="299" t="str">
        <f>'BSIC01.e-3C'!B2</f>
        <v>BSIC01.e-3C</v>
      </c>
      <c r="C6" s="300" t="str">
        <f>'BSIC01.e-3C'!C2</f>
        <v xml:space="preserve">Compenso per l'abbattimento di segnaletica di riduzione di traffico (strettoia) su autostrada a 3 corsie con chiusura di una via di traffico descritta al BSIC01.a-3C, ed il successivo rialzamento in loco.
Per ogni abbattimento/rialzamento.
</v>
      </c>
      <c r="D6" s="301" t="str">
        <f>'BSIC01.e-3C'!G55</f>
        <v>€/cad</v>
      </c>
      <c r="E6" s="302">
        <f>'BSIC01.e-3C'!H55</f>
        <v>245.21904000000001</v>
      </c>
    </row>
    <row r="7" spans="1:6" s="280" customFormat="1" ht="180" x14ac:dyDescent="0.25">
      <c r="A7" s="289"/>
      <c r="B7" s="303" t="str">
        <f>'BSIC02.a-3C '!B2</f>
        <v>BSIC02.a-3C</v>
      </c>
      <c r="C7" s="304" t="str">
        <f>'BSIC02.a-3C '!C2</f>
        <v>Compenso per la realizzazione di riduzione di traffico (strettoia) su autostrada a 3 corsie con chiusura di una via di traffico, compresi e compensati :
- gli oneri per la fornitura,  il carico, il prelievo e il traporto dal magazzino dell'Impresa;
- il nolo di tutto il materiale;
- l'installazione del materiale per segnaletica verticale nella quantità e modalità previste dalle Norme Vigente e dalle disposizioni integrative predisposte dalla Committente e dalla DL;
- il mantenimento in efficienza della segnaletica verticale e degli impianti luminosi per tutta la durata dell'installazione;
- la rimozione al termine delle lavorazioni, il carico e rientro al magazzino.
Per la prima settimana ad accezione di delineatori,  lampade, sacchi di zavorra, pannelli 90x90 fondo nero - 8 fari a led. (per questi ultimi solo per il primo giorno).
(schema 2a)</v>
      </c>
      <c r="D7" s="305" t="str">
        <f>'BSIC02.a-3C '!I55</f>
        <v>€/sett.</v>
      </c>
      <c r="E7" s="306">
        <f>'BSIC02.a-3C '!J55</f>
        <v>887.95971383333335</v>
      </c>
    </row>
    <row r="8" spans="1:6" s="280" customFormat="1" ht="30" x14ac:dyDescent="0.25">
      <c r="A8" s="289"/>
      <c r="B8" s="303" t="str">
        <f>'BSIC02.b-3C '!B2</f>
        <v>BSIC02.b-3C</v>
      </c>
      <c r="C8" s="304" t="str">
        <f>'BSIC02.b-3C '!C2</f>
        <v>Idem come al BSIC02.a-3C.
Per ogni settimana in più.</v>
      </c>
      <c r="D8" s="305" t="str">
        <f>'BSIC02.b-3C '!H49</f>
        <v>€/sett.</v>
      </c>
      <c r="E8" s="306">
        <f>'BSIC02.b-3C '!I49</f>
        <v>42.2188625</v>
      </c>
    </row>
    <row r="9" spans="1:6" s="280" customFormat="1" ht="75" x14ac:dyDescent="0.25">
      <c r="A9" s="289"/>
      <c r="B9" s="303" t="str">
        <f>'BSIC02.c-3C'!B2</f>
        <v>BSIC02.c-3C</v>
      </c>
      <c r="C9" s="304" t="str">
        <f>'BSIC02.c-3C'!C2</f>
        <v xml:space="preserve">Sovrapprezzo per installazione e rimozione, compreso il mantenimento in efficienza, di segnaletica diriduzione di traffico (strettoia) su autostrada a 3 corsie con chiusura di una via di traffico descritta al BSIC02.a-3C.
Per ogni installazione/rimozione.
</v>
      </c>
      <c r="D9" s="305" t="str">
        <f>'BSIC02.c-3C'!G45</f>
        <v>€/cad</v>
      </c>
      <c r="E9" s="306">
        <f>'BSIC02.c-3C'!H45</f>
        <v>396</v>
      </c>
    </row>
    <row r="10" spans="1:6" s="280" customFormat="1" ht="75" x14ac:dyDescent="0.25">
      <c r="A10" s="289"/>
      <c r="B10" s="303" t="str">
        <f>'BSIC02.d-3C'!B2</f>
        <v>BSIC02.d-3C</v>
      </c>
      <c r="C10" s="304" t="str">
        <f>'BSIC02.d-3C'!C2</f>
        <v xml:space="preserve">Sovrapprezzo giornaliero, escluso il primo, per l'uso di delineatori, lampeggianti, sacchetti e  pannello 90x90 fondo nero - 8 fari a led, compreso il mantenimento in efficienza, per  riduzione di traffico (strettoia) su autostrada a 3 corsie con chiusura di una via di traffico descritta al BSIC06a-3C.
Per giorno di utilizzo.
</v>
      </c>
      <c r="D10" s="305" t="str">
        <f>'BSIC02.d-3C'!G48</f>
        <v>€/giorno</v>
      </c>
      <c r="E10" s="306">
        <f>'BSIC02.d-3C'!H48</f>
        <v>218.23610133333335</v>
      </c>
    </row>
    <row r="11" spans="1:6" s="280" customFormat="1" ht="60" x14ac:dyDescent="0.25">
      <c r="A11" s="289"/>
      <c r="B11" s="303" t="str">
        <f>'BSIC02.e-3C'!B2</f>
        <v>BSIC02.e-3C</v>
      </c>
      <c r="C11" s="304" t="str">
        <f>'BSIC02.e-3C'!C2</f>
        <v xml:space="preserve">Compenso per l'abbattimento di segnaletica di riduzione di traffico (strettoia) su autostrada a 3 corsie con chiusura di una via di traffico descritta al BSIC02.a-3C, ed il successivo rialzamento in loco.
Per ogni abbattimento/rialzamento.
</v>
      </c>
      <c r="D11" s="305" t="str">
        <f>'BSIC02.e-3C'!G56</f>
        <v>€/cad</v>
      </c>
      <c r="E11" s="306">
        <f>'BSIC02.e-3C'!H56</f>
        <v>245.21904000000001</v>
      </c>
      <c r="F11" s="284"/>
    </row>
    <row r="12" spans="1:6" s="280" customFormat="1" ht="184.5" customHeight="1" x14ac:dyDescent="0.25">
      <c r="A12" s="289"/>
      <c r="B12" s="299" t="str">
        <f>'BSIC03.a-3C '!B2</f>
        <v>BSIC03.a-3C</v>
      </c>
      <c r="C12" s="300" t="str">
        <f>'BSIC03.a-3C '!C2</f>
        <v xml:space="preserve">Compenso per la realizzazione di riduzione di traffico (strettoia) su autostrada a 3 corsie con chiusura di due vie di traffico, compresi e compensati :
- gli oneri per la fornitura, il carico, il prelievo e il traporto dal magazzino dell'Impresa;
- il nolo di tutto il materiale;
- l'installazione del materiale per segnaletica verticale nella quantità e modalità previste dalla Normativa vigente e dalle disposizioni integrative predisposte dalla Committente e dalla DL;
- il mantenimento in efficienza della segnaletica verticale e degli impianti luminosi per tutta la durata dell'installazione;
- la rimozione al termine delle lavorazioni, il carico e rientro al magazzino.
Per la prima settimanase ad eccezione di delineatori, lampade, sacchi di zavorra, pannelli 90X90 fondo nero - 8 fari a led.(per questi ultimi solo per il primo giorno).
(schemi 3-5)
</v>
      </c>
      <c r="D12" s="301" t="str">
        <f>'BSIC03.b-3C'!H49</f>
        <v>€/sett.</v>
      </c>
      <c r="E12" s="302">
        <f>'BSIC03.a-3C '!J54</f>
        <v>1761.3878426666665</v>
      </c>
      <c r="F12" s="284"/>
    </row>
    <row r="13" spans="1:6" s="280" customFormat="1" ht="30" x14ac:dyDescent="0.25">
      <c r="A13" s="289"/>
      <c r="B13" s="299" t="str">
        <f>'BSIC03.b-3C'!B2</f>
        <v>BSIC03.b-3C</v>
      </c>
      <c r="C13" s="300" t="str">
        <f>'BSIC03.b-3C'!C2</f>
        <v>Idem come al BSIC03.a-3C.
Per ogni settimana in più.</v>
      </c>
      <c r="D13" s="301" t="str">
        <f>'BSIC03.b-3C'!H49</f>
        <v>€/sett.</v>
      </c>
      <c r="E13" s="302">
        <f>'BSIC03.b-3C'!I49</f>
        <v>98.594600000000014</v>
      </c>
      <c r="F13" s="284"/>
    </row>
    <row r="14" spans="1:6" s="280" customFormat="1" ht="75" x14ac:dyDescent="0.25">
      <c r="A14" s="289"/>
      <c r="B14" s="299" t="str">
        <f>'BSIC03.c-3C '!B2</f>
        <v>BSIC03.c-3C</v>
      </c>
      <c r="C14" s="300" t="str">
        <f>'BSIC03.c-3C '!C2</f>
        <v xml:space="preserve">Sovrapprezzo per installazione e rimozione, compreso il mantenimento in efficienza, di segnaletica di riduzione di traffico (strettoia) su autostrada a 3 corsie con chiusura di due vie di traffico descritta al BSIC03.a-3C.
Per ogni installazione/rimozione.
</v>
      </c>
      <c r="D14" s="301" t="str">
        <f>'BSIC03.c-3C '!G45</f>
        <v>€/cad</v>
      </c>
      <c r="E14" s="302">
        <f>'BSIC03.c-3C '!H45</f>
        <v>792</v>
      </c>
      <c r="F14" s="284"/>
    </row>
    <row r="15" spans="1:6" s="280" customFormat="1" ht="75" x14ac:dyDescent="0.25">
      <c r="A15" s="289"/>
      <c r="B15" s="299" t="str">
        <f>'BSIC03.d-3C '!B2</f>
        <v>BSIC03.d-3C</v>
      </c>
      <c r="C15" s="300" t="str">
        <f>'BSIC03.d-3C '!C2</f>
        <v xml:space="preserve">Sovrapprezzo giornaliero, escluso il primo, per l'uso di delineatori, lampeggianti, sacchetti e  pannello 90x90 fondo nero - 8 fari a led, compreso il mantenimento in efficienza, per  riduzione di traffico (strettoia) su autostrada a 3 corsie con chiusura di due vie di traffico descritta al BSIC03a-3C.
Per giorno di utilizzo.
</v>
      </c>
      <c r="D15" s="301" t="str">
        <f>'BSIC03.d-3C '!G47</f>
        <v>€/giorno</v>
      </c>
      <c r="E15" s="302">
        <f>'BSIC03.d-3C '!H47</f>
        <v>197.39884266666667</v>
      </c>
      <c r="F15" s="284"/>
    </row>
    <row r="16" spans="1:6" s="280" customFormat="1" ht="195" x14ac:dyDescent="0.25">
      <c r="A16" s="289"/>
      <c r="B16" s="303" t="str">
        <f>'BSIC04.a-3C'!B2</f>
        <v>BSIC04.a-3C</v>
      </c>
      <c r="C16" s="304" t="str">
        <f>'BSIC04.a-3C'!C2</f>
        <v xml:space="preserve">Compenso per la realizzazione di riduzione di traffico (strettoia) su autostrada a 3 corsie con chiusura di due vie di traffico, compresi e compensati :
- gli oneri per la fornitura, il carico, il prelievo e il traporto dal magazzino dell'Impresa;
- il nolo di tutto il materiale;
- l'installazione del materiale per segnaletica verticale nella quantità e modalità previste dalla Normativa vigente e dalle disposizioni integrative predisposte dalla Committente e dalla DL;
- il mantenimento in efficienza della segnaletica verticale e degli impianti luminosi per tutta la durata dell'installazione;
- la rimozione al termine delle lavorazioni, il carico e rientro al magazzino.
Per la prima settimana ad eccezione di delineatori, lampade, sacchi di zavorra, pannelli 90X90 fondo nero - 8 fari a led. e carrelli raffiguranti alcune figure del CdS (per questi ultimi solo per il primo giorno).
(schema 3a)
</v>
      </c>
      <c r="D16" s="305" t="str">
        <f>'BSIC04.a-3C'!I55</f>
        <v>€/sett.</v>
      </c>
      <c r="E16" s="307">
        <f>'BSIC04.a-3C'!J55</f>
        <v>1623.4926851666664</v>
      </c>
    </row>
    <row r="17" spans="1:6" s="280" customFormat="1" ht="30" x14ac:dyDescent="0.25">
      <c r="A17" s="289"/>
      <c r="B17" s="303" t="str">
        <f>'BSIC04.b-3C '!B2</f>
        <v>BSIC04.b-3C</v>
      </c>
      <c r="C17" s="304" t="str">
        <f>'BSIC04.b-3C '!C2</f>
        <v>Idem come al BSIC04.a-3C.
Per ogni settimana in più.</v>
      </c>
      <c r="D17" s="305" t="str">
        <f>'BSIC04.b-3C '!H49</f>
        <v>€/sett.</v>
      </c>
      <c r="E17" s="307">
        <f>'BSIC04.b-3C '!I49</f>
        <v>84.227612500000006</v>
      </c>
    </row>
    <row r="18" spans="1:6" s="284" customFormat="1" ht="75" x14ac:dyDescent="0.25">
      <c r="A18" s="289"/>
      <c r="B18" s="303" t="str">
        <f>'BSIC04.c-3C '!B2</f>
        <v>BSIC04.c-3C</v>
      </c>
      <c r="C18" s="304" t="str">
        <f>'BSIC04.c-3C '!C2</f>
        <v xml:space="preserve">Sovrapprezzo per installazione e rimozione, compreso il mantenimento in efficienza, di segnaletica di riduzione di traffico (strettoia) su autostrada a 3 corsie con chiusura di due vie di traffico descritta al BSIC04.a-3C.
Per ogni installazione/rimozione.
</v>
      </c>
      <c r="D18" s="305" t="str">
        <f>'BSIC04.c-3C '!G45</f>
        <v>€/cad</v>
      </c>
      <c r="E18" s="307">
        <f>'BSIC04.c-3C '!H45</f>
        <v>792</v>
      </c>
    </row>
    <row r="19" spans="1:6" s="286" customFormat="1" ht="75" x14ac:dyDescent="0.25">
      <c r="A19" s="289"/>
      <c r="B19" s="303" t="str">
        <f>'BSIC04.d-3C'!B2</f>
        <v>BSIC04.d-3C</v>
      </c>
      <c r="C19" s="304" t="str">
        <f>'BSIC04.d-3C'!C2</f>
        <v xml:space="preserve">Sovrapprezzo giornaliero, escluso il primo, per l'uso di delineatori, lampeggianti, sacchetti e  pannello 90x90 fondo nero - 8 fari a led, compreso il mantenimento in efficienza, per  realizzazione di riduzione di traffico (strettoia) su autostrada a 3 corsie con chiusura di due vie di traffico descritta al BSIC04a-3C.
Per giorno di utilizzo.
</v>
      </c>
      <c r="D19" s="305" t="str">
        <f>'BSIC04.d-3C'!G48</f>
        <v>€/giorno</v>
      </c>
      <c r="E19" s="307">
        <f>'BSIC04.d-3C'!H48</f>
        <v>287.41052266666668</v>
      </c>
    </row>
    <row r="20" spans="1:6" s="284" customFormat="1" ht="60" x14ac:dyDescent="0.25">
      <c r="A20" s="289"/>
      <c r="B20" s="303" t="str">
        <f>'BSIC04.e-3C'!B2</f>
        <v>BSIC04.e-3C</v>
      </c>
      <c r="C20" s="304" t="str">
        <f>'BSIC04.e-3C'!C2</f>
        <v xml:space="preserve">Compenso per l'abbattimento di segnaletica di riduzione di traffico (strettoia) su autostrada a 3 corsie con chiusura di due vie di traffico descritta al BSIC04.a-3C, ed il successivo rialzamento in loco.
Per ogni abbattimento/rialzamento.
</v>
      </c>
      <c r="D20" s="305" t="str">
        <f>'BSIC04.e-3C'!G55</f>
        <v>€/cad</v>
      </c>
      <c r="E20" s="307">
        <f>'BSIC04.e-3C'!H55</f>
        <v>613.04759999999999</v>
      </c>
    </row>
    <row r="21" spans="1:6" s="284" customFormat="1" ht="180" x14ac:dyDescent="0.25">
      <c r="A21" s="289"/>
      <c r="B21" s="299" t="str">
        <f>'BSIC05.a-3C '!B2</f>
        <v>BSIC05.a-3C</v>
      </c>
      <c r="C21" s="300" t="str">
        <f>'BSIC05.a-3C '!C2</f>
        <v xml:space="preserve">Compenso per la realizzazione di flesso su autostrada a 3 corsie, compresi e compensati :
- gli oneri per la fornitura,  il carico, il prelievo e il traporto dal magazzino dell'Impresa;
- il nolo di tutto il materiale;
- l'installazione del materiale per segnaletica verticale nella quantità e modalità previste dalle Norme Vigente e dalle disposizioni integrative predisposte dalla Committente e dalla DL;
- il mantenimento in efficienza della segnaletica verticale e degli impianti luminosi per tutta la durata dell'installazione;
- la rimozione al termine delle lavorazioni, il carico e rientro al magazzino.
Per la prima settimana ad accezione di delineatori,  lampade, sacchi di zavorra, pannelli 90x90 fondo nero - 8 fari a led. (per questi ultimi solo per il primo giorno).
(schema 6)
</v>
      </c>
      <c r="D21" s="301" t="str">
        <f>'BSIC05.a-3C '!I55</f>
        <v>€/sett.</v>
      </c>
      <c r="E21" s="302">
        <f>'BSIC05.a-3C '!J55</f>
        <v>1318.9904926666666</v>
      </c>
    </row>
    <row r="22" spans="1:6" s="284" customFormat="1" ht="30" x14ac:dyDescent="0.25">
      <c r="A22" s="289"/>
      <c r="B22" s="299" t="str">
        <f>'BSIC05.b-3C '!B2</f>
        <v>BSIC05.b-3C</v>
      </c>
      <c r="C22" s="300" t="str">
        <f>'BSIC05.b-3C '!C2</f>
        <v>Idem come al BSIC05.a-3C.
Per ogni settimana in più.</v>
      </c>
      <c r="D22" s="301" t="str">
        <f>'BSIC05.b-3C '!H49</f>
        <v>€/sett.</v>
      </c>
      <c r="E22" s="302">
        <f>'BSIC05.b-3C '!I49</f>
        <v>71.702550000000002</v>
      </c>
    </row>
    <row r="23" spans="1:6" s="284" customFormat="1" ht="60" x14ac:dyDescent="0.25">
      <c r="A23" s="289"/>
      <c r="B23" s="299" t="str">
        <f>'BSIC05.c-3C '!B2</f>
        <v>BSIC05.c-3C</v>
      </c>
      <c r="C23" s="300" t="str">
        <f>'BSIC05.c-3C '!C2</f>
        <v xml:space="preserve">Sovrapprezzo per installazione e rimozione, compreso il mantenimento in efficienza, di segnaletica  di flesso su autostrada a 3 corsie descritta al BSIC05.a-3C.
Per ogni installazione/rimozione.
</v>
      </c>
      <c r="D23" s="301" t="str">
        <f>'BSIC05.c-3C '!G45</f>
        <v>€/cad</v>
      </c>
      <c r="E23" s="302">
        <f>'BSIC05.c-3C '!H45</f>
        <v>2692.8</v>
      </c>
    </row>
    <row r="24" spans="1:6" s="284" customFormat="1" ht="75" x14ac:dyDescent="0.25">
      <c r="A24" s="289"/>
      <c r="B24" s="299" t="str">
        <f>'BSIC05.d-3C'!B2</f>
        <v>BSIC05.d-3C</v>
      </c>
      <c r="C24" s="300" t="str">
        <f>'BSIC05.d-3C'!C2</f>
        <v xml:space="preserve">Sovrapprezzo giornaliero, escluso il primo, per l'uso di delineatori, lampeggianti, sacchetti e  pannello 90x90 fondo nero - 8 fari a led, compreso il mantenimento in efficienza, di  segnaletica  di flesso su autostrada a 3 corsie descritta al BSIC05a-3C.
Per giorno di utilizzo.
</v>
      </c>
      <c r="D24" s="301" t="str">
        <f>'BSIC05.d-3C'!G48</f>
        <v>€/giorno</v>
      </c>
      <c r="E24" s="302">
        <f>'BSIC05.d-3C'!H48</f>
        <v>181.59884266666666</v>
      </c>
    </row>
    <row r="25" spans="1:6" s="284" customFormat="1" ht="60" x14ac:dyDescent="0.25">
      <c r="A25" s="289"/>
      <c r="B25" s="299" t="str">
        <f>'BSIC05.e-3C'!B2</f>
        <v>BSIC05.e-3C</v>
      </c>
      <c r="C25" s="300" t="str">
        <f>'BSIC03.e-3C'!C2</f>
        <v xml:space="preserve">Compenso per l'abbattimento di riduzione di traffico (strettoia) su autostrada a 3 corsie descritta al BSIC04.a-3C, ed il successivo rialzamento in loco.
Per ogni abbattimento/rialzamento.
</v>
      </c>
      <c r="D25" s="301" t="str">
        <f>'BSIC05.e-3C'!G55</f>
        <v>€/cad</v>
      </c>
      <c r="E25" s="302">
        <f>'BSIC05.e-3C'!H55</f>
        <v>245.21904000000001</v>
      </c>
    </row>
    <row r="26" spans="1:6" s="284" customFormat="1" ht="180" x14ac:dyDescent="0.25">
      <c r="A26" s="289"/>
      <c r="B26" s="303" t="str">
        <f>'BSIC06.a-3C'!B2</f>
        <v>BSIC06.a-3C</v>
      </c>
      <c r="C26" s="304" t="str">
        <f>'BSIC06.a-3C'!C2</f>
        <v>Compenso per la realizzazione di flesso con prerestringimento su autostrada a 3 corsie, compresi e compensati :
- gli oneri per la fornitura, il carico, il prelievo e il trasporto dal magazzino dell'Impresa;
- il nolo di tutto il materiale;
- l'installazione del materiale per segnaletica verticale nella quantità e modalità previste dalla Normativa vigente e dalle disposizioni integrative predisposte dalla Committente e dalla DL;
- il mantenimento in efficienza della segnaletica verticale e degli impianti luminosi per tutta la durata dell'installazione;
- la rimozione al termine delle lavorazioni, il carico e rientro al magazzino.
Per la prima settimana o frazione ad eccezione di delineatori, lampade, sacchi di zavorra, pannelli 90X90 fondo nero - 8 fari a led.(per questi ultimi solo per il primo giorno).
(schema 7)</v>
      </c>
      <c r="D26" s="305" t="str">
        <f>'BSIC06.a-3C'!I55</f>
        <v>€/sett.</v>
      </c>
      <c r="E26" s="307">
        <f>'BSIC06.a-3C'!J55</f>
        <v>2067.1300676666669</v>
      </c>
    </row>
    <row r="27" spans="1:6" s="284" customFormat="1" ht="30" x14ac:dyDescent="0.25">
      <c r="A27" s="289"/>
      <c r="B27" s="303" t="str">
        <f>'BSIC06.b-3C '!B2</f>
        <v>BSIC06.b-3C</v>
      </c>
      <c r="C27" s="304" t="str">
        <f>'BSIC06.b-3C '!C2</f>
        <v>Idem come al BSIC06.a-3C.
Per ogni settimana in più.</v>
      </c>
      <c r="D27" s="305" t="str">
        <f>'BSIC06.b-3C '!H49</f>
        <v>€/sett.</v>
      </c>
      <c r="E27" s="308">
        <f>'BSIC06.b-3C '!I49</f>
        <v>117.195525</v>
      </c>
    </row>
    <row r="28" spans="1:6" s="280" customFormat="1" ht="60" x14ac:dyDescent="0.25">
      <c r="A28" s="289"/>
      <c r="B28" s="303" t="str">
        <f>'BSIC06.c-3C '!B2</f>
        <v>BSIC06.c-3C</v>
      </c>
      <c r="C28" s="304" t="str">
        <f>'BSIC06.c-3C '!C2</f>
        <v xml:space="preserve">Sovrapprezzo per installazione e rimozione, compreso il mantenimento in efficienza, di segnaletica  di flesso con prerestringimento  su autostrada a 3 corsie descritta al BSIC06.a-3C.
Per ogni installazione/rimozione.
</v>
      </c>
      <c r="D28" s="305" t="str">
        <f>'BSIC06.c-3C '!G45</f>
        <v>€/cad</v>
      </c>
      <c r="E28" s="308">
        <f>'BSIC06.c-3C '!H45</f>
        <v>2692.8</v>
      </c>
    </row>
    <row r="29" spans="1:6" s="280" customFormat="1" ht="72.75" customHeight="1" x14ac:dyDescent="0.25">
      <c r="A29" s="289"/>
      <c r="B29" s="309" t="str">
        <f>'BSIC06.d-3C'!B2</f>
        <v>BSIC06.d-3C</v>
      </c>
      <c r="C29" s="304" t="str">
        <f>'BSIC06.d-3C'!C2</f>
        <v xml:space="preserve">Sovrapprezzo giornaliero, escluso il primo, per l'uso di delineatori, lampeggianti, sacchetti e  pannello 90x90 fondo nero - 8 fari a led, compreso il mantenimento in efficienza, di  segnaletica  di flesso con prerestringimento su autostrada a 3 corsie descritta al BSIC06a-3C.
Per giorno di utilizzo.
</v>
      </c>
      <c r="D29" s="305" t="str">
        <f>'BSIC06.d-3C'!G48</f>
        <v>€/giorno</v>
      </c>
      <c r="E29" s="308">
        <f>'BSIC06.d-3C'!H48</f>
        <v>208.09884266666668</v>
      </c>
      <c r="F29" s="289"/>
    </row>
    <row r="30" spans="1:6" s="280" customFormat="1" ht="60" x14ac:dyDescent="0.25">
      <c r="A30" s="289"/>
      <c r="B30" s="309" t="str">
        <f>'BSIC06.e-3C'!B2</f>
        <v>BSIC06.e-3C</v>
      </c>
      <c r="C30" s="304" t="str">
        <f>'BSIC04.e-3C'!C2</f>
        <v xml:space="preserve">Compenso per l'abbattimento di segnaletica di riduzione di traffico (strettoia) su autostrada a 3 corsie con chiusura di due vie di traffico descritta al BSIC04.a-3C, ed il successivo rialzamento in loco.
Per ogni abbattimento/rialzamento.
</v>
      </c>
      <c r="D30" s="305" t="str">
        <f>'BSIC06.e-3C'!G55</f>
        <v>€/cad</v>
      </c>
      <c r="E30" s="308">
        <f>'BSIC04.e-3C'!H55</f>
        <v>613.04759999999999</v>
      </c>
    </row>
    <row r="31" spans="1:6" s="280" customFormat="1" ht="210" x14ac:dyDescent="0.25">
      <c r="A31" s="289"/>
      <c r="B31" s="299" t="str">
        <f>'BSIC07.a-3C '!B2</f>
        <v>BSIC07.a-3C</v>
      </c>
      <c r="C31" s="300" t="str">
        <f>'BSIC07.a-3C '!C2</f>
        <v xml:space="preserve">Compenso per la realizzazione di deviazione di traffico su autostrada a 3 corsie  per senso di marcia, con posa in opera di segnaletica atta a mantenere, ove richiesto, 2 corsie di scorrimento per senso di marcia (bretella interna+deviata sulla carreggiata interessata dai lavori), compresi e compensati :
- gli oneri per la fornitura, il carico, il prelievo, il traporto dal magazzino dell'Impresa;
- il nolo di tutto il materiale;
- l'installazione del materiale per segnaletica verticale nella quantità e modalità previste dalla Normativa vigente e dalle disposizioni integrative predisposte dalla Committente e dalla DL;
- il mantenimento in efficienza della segnaletica verticale e degli impianti luminosi per tutta la durata dell'installazione;
- la rimozione al termine delle lavorazioni, il carico e rientro al magazzino.
Per la prima settimana ad eccezione di delineatori, lampade, sacchi di zavorra, pannelli 90X90 fondo nero - 8 fari a led.(per questi ultimi solo per il primo giorno).
(schema 8)
</v>
      </c>
      <c r="D31" s="301" t="str">
        <f>'BSIC07.a-3C '!I56</f>
        <v>€/sett.</v>
      </c>
      <c r="E31" s="302">
        <f>'BSIC07.a-3C '!J56</f>
        <v>4235.0376508333338</v>
      </c>
    </row>
    <row r="32" spans="1:6" s="280" customFormat="1" ht="30" x14ac:dyDescent="0.25">
      <c r="A32" s="289"/>
      <c r="B32" s="299" t="str">
        <f>'BSIC07.b-3C '!B2</f>
        <v>BSIC07.b-3C</v>
      </c>
      <c r="C32" s="300" t="str">
        <f>'BSIC07.b-3C '!C2</f>
        <v>Idem come al BSIC07.a-3C.
Per ogni settimana in più.</v>
      </c>
      <c r="D32" s="301" t="str">
        <f>'BSIC07.b-3C '!H52</f>
        <v>€/sett.</v>
      </c>
      <c r="E32" s="302">
        <f>'BSIC07.b-3C '!I52</f>
        <v>339.85883750000005</v>
      </c>
    </row>
    <row r="33" spans="1:5" s="289" customFormat="1" ht="75" x14ac:dyDescent="0.25">
      <c r="B33" s="299" t="str">
        <f>'BSIC07.c-3C '!B2</f>
        <v>BSIC07.c-3C</v>
      </c>
      <c r="C33" s="300" t="str">
        <f>'BSIC07.c-3C '!C2</f>
        <v xml:space="preserve">Sovrapprezzo per installazione e rimozione, compreso il mantenimento in efficienza, di segnaletica orizzontale per segnaletica di deviazione di traffico su autostrada a 3 corsie  per senso di marcia,  descritta al BSIC07.a-3C.
Per ogni installazione/rimozione.
</v>
      </c>
      <c r="D33" s="301" t="str">
        <f>'BSIC07.c-3C '!G45</f>
        <v>€/cad</v>
      </c>
      <c r="E33" s="302">
        <f>'BSIC07.c-3C '!H45</f>
        <v>2323.1999999999998</v>
      </c>
    </row>
    <row r="34" spans="1:5" s="289" customFormat="1" ht="75" x14ac:dyDescent="0.25">
      <c r="B34" s="299" t="str">
        <f>'BSIC07.d-3C'!B2</f>
        <v>BSIC07.d-3C</v>
      </c>
      <c r="C34" s="300" t="str">
        <f>'BSIC07.d-3C'!C2</f>
        <v xml:space="preserve">Sovrapprezzo giornaliero, escluso il primo, per l'uso di delineatori, lampeggianti, sacchetti e pannelli 90x90 fondo nero - 8 fari a led, compreso il mantenimento in efficienza, per segnaletica di deviazione di traffico su su autostrada a 3 corsie  per senso di marcia,  descritta al BSIC07.a-3C.
Per giorno di utilizzo.
</v>
      </c>
      <c r="D34" s="301" t="str">
        <f>'BSIC07.d-3C'!G48</f>
        <v>€/giorno</v>
      </c>
      <c r="E34" s="302">
        <f>'BSIC07.d-3C'!H46</f>
        <v>672.54421333333335</v>
      </c>
    </row>
    <row r="35" spans="1:5" s="289" customFormat="1" ht="60" x14ac:dyDescent="0.25">
      <c r="B35" s="299" t="str">
        <f>'BSIC07.e-3C'!B2</f>
        <v>BSIC07.e-3C</v>
      </c>
      <c r="C35" s="300" t="str">
        <f>'BSIC07.e-3C'!C2</f>
        <v xml:space="preserve">Compenso per l'abbattimento di deviazione di traffico su autostrada a 3 corsie  per senso di marcia descritta al BSIC07.a-3C, ed il successivo rialzamento in loco.
Per ogni abbattimento/rialzamento.
</v>
      </c>
      <c r="D35" s="301" t="str">
        <f>'BSIC07.e-3C'!G55</f>
        <v>€/cad</v>
      </c>
      <c r="E35" s="302">
        <f>'BSIC07.e-3C'!H55</f>
        <v>1226.0952</v>
      </c>
    </row>
    <row r="36" spans="1:5" s="289" customFormat="1" ht="20.25" customHeight="1" x14ac:dyDescent="0.25">
      <c r="A36" s="319"/>
      <c r="B36" s="321" t="s">
        <v>208</v>
      </c>
      <c r="C36" s="310"/>
      <c r="D36" s="311"/>
      <c r="E36" s="312"/>
    </row>
    <row r="37" spans="1:5" s="289" customFormat="1" ht="20.25" customHeight="1" x14ac:dyDescent="0.25">
      <c r="A37" s="319"/>
      <c r="B37" s="321" t="s">
        <v>209</v>
      </c>
      <c r="C37" s="310"/>
      <c r="D37" s="311"/>
      <c r="E37" s="312"/>
    </row>
    <row r="38" spans="1:5" s="289" customFormat="1" ht="20.25" customHeight="1" x14ac:dyDescent="0.25">
      <c r="A38" s="319"/>
      <c r="B38" s="321" t="s">
        <v>210</v>
      </c>
      <c r="C38" s="310"/>
      <c r="D38" s="311"/>
      <c r="E38" s="312"/>
    </row>
    <row r="39" spans="1:5" s="289" customFormat="1" ht="20.25" customHeight="1" x14ac:dyDescent="0.25">
      <c r="A39" s="319"/>
      <c r="B39" s="321" t="s">
        <v>211</v>
      </c>
      <c r="C39" s="310"/>
      <c r="D39" s="311"/>
      <c r="E39" s="312"/>
    </row>
    <row r="40" spans="1:5" s="289" customFormat="1" ht="20.25" customHeight="1" x14ac:dyDescent="0.25">
      <c r="A40" s="319"/>
      <c r="B40" s="321" t="s">
        <v>212</v>
      </c>
      <c r="C40" s="310"/>
      <c r="D40" s="311"/>
      <c r="E40" s="312"/>
    </row>
    <row r="41" spans="1:5" s="289" customFormat="1" ht="20.25" customHeight="1" x14ac:dyDescent="0.25">
      <c r="A41" s="320"/>
      <c r="B41" s="321" t="s">
        <v>214</v>
      </c>
      <c r="C41" s="310"/>
      <c r="D41" s="311"/>
      <c r="E41" s="312"/>
    </row>
    <row r="42" spans="1:5" s="289" customFormat="1" ht="20.25" customHeight="1" x14ac:dyDescent="0.25">
      <c r="A42" s="320"/>
      <c r="B42" s="321" t="s">
        <v>215</v>
      </c>
      <c r="C42" s="310"/>
      <c r="D42" s="311"/>
      <c r="E42" s="312"/>
    </row>
    <row r="43" spans="1:5" s="289" customFormat="1" ht="20.25" customHeight="1" x14ac:dyDescent="0.25">
      <c r="A43" s="320"/>
      <c r="B43" s="321" t="s">
        <v>216</v>
      </c>
      <c r="C43" s="310"/>
      <c r="D43" s="311"/>
      <c r="E43" s="312"/>
    </row>
    <row r="44" spans="1:5" s="289" customFormat="1" ht="20.25" customHeight="1" x14ac:dyDescent="0.25">
      <c r="A44" s="320"/>
      <c r="B44" s="321" t="s">
        <v>217</v>
      </c>
      <c r="C44" s="310"/>
      <c r="D44" s="311"/>
      <c r="E44" s="312"/>
    </row>
    <row r="45" spans="1:5" s="289" customFormat="1" ht="20.25" customHeight="1" x14ac:dyDescent="0.25">
      <c r="A45" s="320"/>
      <c r="B45" s="321" t="s">
        <v>218</v>
      </c>
      <c r="C45" s="310"/>
      <c r="D45" s="311"/>
      <c r="E45" s="312"/>
    </row>
    <row r="46" spans="1:5" s="289" customFormat="1" ht="20.25" customHeight="1" x14ac:dyDescent="0.25">
      <c r="A46" s="319"/>
      <c r="B46" s="321" t="s">
        <v>221</v>
      </c>
      <c r="C46" s="310"/>
      <c r="D46" s="311"/>
      <c r="E46" s="312"/>
    </row>
    <row r="47" spans="1:5" s="289" customFormat="1" ht="20.25" customHeight="1" x14ac:dyDescent="0.25">
      <c r="A47" s="319"/>
      <c r="B47" s="321" t="s">
        <v>222</v>
      </c>
      <c r="C47" s="310"/>
      <c r="D47" s="311"/>
      <c r="E47" s="312"/>
    </row>
    <row r="48" spans="1:5" s="289" customFormat="1" ht="20.25" customHeight="1" x14ac:dyDescent="0.25">
      <c r="A48" s="319"/>
      <c r="B48" s="321" t="s">
        <v>223</v>
      </c>
      <c r="C48" s="310"/>
      <c r="D48" s="311"/>
      <c r="E48" s="312"/>
    </row>
    <row r="49" spans="1:5" s="280" customFormat="1" ht="20.25" customHeight="1" x14ac:dyDescent="0.25">
      <c r="A49" s="319"/>
      <c r="B49" s="321" t="s">
        <v>224</v>
      </c>
      <c r="C49" s="310"/>
      <c r="D49" s="311"/>
      <c r="E49" s="312"/>
    </row>
    <row r="50" spans="1:5" s="280" customFormat="1" ht="20.25" customHeight="1" x14ac:dyDescent="0.25">
      <c r="A50" s="319"/>
      <c r="B50" s="321" t="s">
        <v>225</v>
      </c>
      <c r="C50" s="310"/>
      <c r="D50" s="311"/>
      <c r="E50" s="312"/>
    </row>
    <row r="51" spans="1:5" s="280" customFormat="1" ht="20.25" customHeight="1" x14ac:dyDescent="0.25">
      <c r="A51" s="320"/>
      <c r="B51" s="321" t="s">
        <v>227</v>
      </c>
      <c r="C51" s="310"/>
      <c r="D51" s="311"/>
      <c r="E51" s="312"/>
    </row>
    <row r="52" spans="1:5" s="280" customFormat="1" ht="20.25" customHeight="1" x14ac:dyDescent="0.25">
      <c r="A52" s="320"/>
      <c r="B52" s="321" t="s">
        <v>228</v>
      </c>
      <c r="C52" s="310"/>
      <c r="D52" s="311"/>
      <c r="E52" s="312"/>
    </row>
    <row r="53" spans="1:5" s="280" customFormat="1" x14ac:dyDescent="0.25">
      <c r="A53" s="320"/>
      <c r="B53" s="321" t="s">
        <v>229</v>
      </c>
      <c r="C53" s="310"/>
      <c r="D53" s="311"/>
      <c r="E53" s="312"/>
    </row>
    <row r="54" spans="1:5" s="280" customFormat="1" x14ac:dyDescent="0.25">
      <c r="A54" s="320"/>
      <c r="B54" s="321" t="s">
        <v>230</v>
      </c>
      <c r="C54" s="310"/>
      <c r="D54" s="311"/>
      <c r="E54" s="312"/>
    </row>
    <row r="55" spans="1:5" s="280" customFormat="1" x14ac:dyDescent="0.25">
      <c r="A55" s="320"/>
      <c r="B55" s="321" t="s">
        <v>231</v>
      </c>
      <c r="C55" s="310"/>
      <c r="D55" s="311"/>
      <c r="E55" s="312"/>
    </row>
    <row r="56" spans="1:5" s="289" customFormat="1" ht="210" x14ac:dyDescent="0.25">
      <c r="B56" s="303" t="s">
        <v>232</v>
      </c>
      <c r="C56" s="304" t="str">
        <f>'BSIC12.a-3C '!C2</f>
        <v xml:space="preserve">Compenso per la realizzazione di deviazione di traffico su autostrada a 3 corsie  per senso di marcia, con posa in opera di segnaletica di deviazione su una corsia ,  con 2 corsie di scorrimento per la corrente di traffico non deviata , compresi e compensati :
- gli oneri per la fornitura, il carico, il prelievo, il traporto dal magazzino dell'Impresa;
- il nolo di tutto il materiale;
- l'installazione del materiale per segnaletica verticale nella quantità e modalità previste dalla Normativa vigente e dalle disposizioni integrative predisposte dalla Committente e dalla DL;
- il mantenimento in efficienza della segnaletica verticale e degli impianti luminosi per tutta la durata dell'installazione;
- la rimozione al termine delle lavorazioni, il carico e rientro al magazzino.
Per la prima settimana ad eccezione di delineatori, lampade, sacchi di zavorra, pannelli 90X90 fondo nero - 8 fari a led.(per questi ultimi solo per il primo giorno).
(schema 11)
</v>
      </c>
      <c r="D56" s="305" t="str">
        <f>'BSIC12.a-3C '!I56</f>
        <v>€/sett.</v>
      </c>
      <c r="E56" s="307">
        <f>'BSIC12.a-3C '!J56</f>
        <v>3496.6720618333329</v>
      </c>
    </row>
    <row r="57" spans="1:5" s="289" customFormat="1" ht="30" x14ac:dyDescent="0.25">
      <c r="B57" s="303" t="s">
        <v>233</v>
      </c>
      <c r="C57" s="304" t="str">
        <f>'BSIC12.b-3C '!C2</f>
        <v>Idem come al BSIC12.a-3C.
Per ogni settimana in più.</v>
      </c>
      <c r="D57" s="305" t="str">
        <f>'BSIC12.b-3C '!H52</f>
        <v>€/sett.</v>
      </c>
      <c r="E57" s="307">
        <f>'BSIC12.b-3C '!I52</f>
        <v>317.50056250000006</v>
      </c>
    </row>
    <row r="58" spans="1:5" s="289" customFormat="1" ht="75" x14ac:dyDescent="0.25">
      <c r="B58" s="303" t="s">
        <v>234</v>
      </c>
      <c r="C58" s="304" t="str">
        <f>'BSIC12.c-3C'!C2</f>
        <v xml:space="preserve">Sovrapprezzo per installazione e rimozione, compreso il mantenimento in efficienza, di segnaletica orizzontale per segnaletica di deviazione di traffico su autostrada a 3 corsie  per senso di marcia,  descritta al BSIC12.a-3C.
Per ogni installazione/rimozione.
</v>
      </c>
      <c r="D58" s="305" t="str">
        <f>'BSIC12.c-3C'!G45</f>
        <v>€/cad</v>
      </c>
      <c r="E58" s="307">
        <f>'BSIC12.c-3C'!H45</f>
        <v>2173.6000000000004</v>
      </c>
    </row>
    <row r="59" spans="1:5" s="289" customFormat="1" ht="75" x14ac:dyDescent="0.25">
      <c r="B59" s="303" t="s">
        <v>235</v>
      </c>
      <c r="C59" s="304" t="str">
        <f>'BSIC12.d-3C'!C2</f>
        <v xml:space="preserve">Sovrapprezzo giornaliero, escluso il primo, per l'uso di delineatori, lampeggianti, sacchetti e pannelli 90x90 fondo nero - 8 fari a led, compreso il mantenimento in efficienza, per segnaletica di deviazione di traffico su su autostrada a 3 corsie  per senso di marcia,  descritta al BSIC12.a-3C.
Per giorno di utilizzo.
</v>
      </c>
      <c r="D59" s="305" t="str">
        <f>'BSIC12.d-3C'!G48</f>
        <v>€/giorno</v>
      </c>
      <c r="E59" s="307">
        <f>'BSIC12.d-3C'!H48</f>
        <v>467.02094933333331</v>
      </c>
    </row>
    <row r="60" spans="1:5" s="289" customFormat="1" ht="60" x14ac:dyDescent="0.25">
      <c r="B60" s="303" t="s">
        <v>236</v>
      </c>
      <c r="C60" s="304" t="str">
        <f>'BSIC12.e-3C'!C2</f>
        <v xml:space="preserve">Compenso per l'abbattimento di deviazione di traffico su autostrada a 3 corsie  per senso di marcia descritta al BSIC12.a-3C, ed il successivo rialzamento in loco.
Per ogni abbattimento/rialzamento.
</v>
      </c>
      <c r="D60" s="305" t="str">
        <f>'BSIC12.e-3C'!G55</f>
        <v>€/cad</v>
      </c>
      <c r="E60" s="307">
        <f>'BSIC12.e-3C'!H55</f>
        <v>1226.0952</v>
      </c>
    </row>
    <row r="61" spans="1:5" s="280" customFormat="1" x14ac:dyDescent="0.25">
      <c r="A61" s="289"/>
      <c r="B61" s="321" t="s">
        <v>239</v>
      </c>
      <c r="C61" s="310"/>
      <c r="D61" s="311"/>
      <c r="E61" s="312"/>
    </row>
    <row r="62" spans="1:5" s="289" customFormat="1" x14ac:dyDescent="0.25">
      <c r="B62" s="321" t="s">
        <v>240</v>
      </c>
      <c r="C62" s="310"/>
      <c r="D62" s="311"/>
      <c r="E62" s="312"/>
    </row>
    <row r="63" spans="1:5" s="289" customFormat="1" x14ac:dyDescent="0.25">
      <c r="B63" s="321" t="s">
        <v>241</v>
      </c>
      <c r="C63" s="310"/>
      <c r="D63" s="311"/>
      <c r="E63" s="312"/>
    </row>
    <row r="64" spans="1:5" s="289" customFormat="1" x14ac:dyDescent="0.25">
      <c r="B64" s="321" t="s">
        <v>242</v>
      </c>
      <c r="C64" s="310"/>
      <c r="D64" s="311"/>
      <c r="E64" s="312"/>
    </row>
    <row r="65" spans="2:5" s="289" customFormat="1" x14ac:dyDescent="0.25">
      <c r="B65" s="321" t="s">
        <v>243</v>
      </c>
      <c r="C65" s="310"/>
      <c r="D65" s="311"/>
      <c r="E65" s="312"/>
    </row>
    <row r="66" spans="2:5" s="289" customFormat="1" x14ac:dyDescent="0.25">
      <c r="B66" s="321" t="s">
        <v>245</v>
      </c>
      <c r="C66" s="310"/>
      <c r="D66" s="311"/>
      <c r="E66" s="312"/>
    </row>
    <row r="67" spans="2:5" s="289" customFormat="1" x14ac:dyDescent="0.25">
      <c r="B67" s="321" t="s">
        <v>246</v>
      </c>
      <c r="C67" s="310"/>
      <c r="D67" s="311"/>
      <c r="E67" s="312"/>
    </row>
    <row r="68" spans="2:5" s="289" customFormat="1" x14ac:dyDescent="0.25">
      <c r="B68" s="321" t="s">
        <v>247</v>
      </c>
      <c r="C68" s="310"/>
      <c r="D68" s="311"/>
      <c r="E68" s="312"/>
    </row>
    <row r="69" spans="2:5" s="289" customFormat="1" x14ac:dyDescent="0.25">
      <c r="B69" s="321" t="s">
        <v>248</v>
      </c>
      <c r="C69" s="310"/>
      <c r="D69" s="311"/>
      <c r="E69" s="312"/>
    </row>
    <row r="70" spans="2:5" s="289" customFormat="1" x14ac:dyDescent="0.25">
      <c r="B70" s="321" t="s">
        <v>249</v>
      </c>
      <c r="C70" s="310"/>
      <c r="D70" s="311"/>
      <c r="E70" s="312"/>
    </row>
    <row r="71" spans="2:5" s="289" customFormat="1" x14ac:dyDescent="0.25">
      <c r="B71" s="321" t="s">
        <v>250</v>
      </c>
      <c r="C71" s="310"/>
      <c r="D71" s="311"/>
      <c r="E71" s="312"/>
    </row>
    <row r="72" spans="2:5" s="289" customFormat="1" x14ac:dyDescent="0.25">
      <c r="B72" s="321" t="s">
        <v>251</v>
      </c>
      <c r="C72" s="310"/>
      <c r="D72" s="311"/>
      <c r="E72" s="312"/>
    </row>
    <row r="73" spans="2:5" s="289" customFormat="1" x14ac:dyDescent="0.25">
      <c r="B73" s="321" t="s">
        <v>252</v>
      </c>
      <c r="C73" s="310"/>
      <c r="D73" s="311"/>
      <c r="E73" s="312"/>
    </row>
    <row r="74" spans="2:5" s="289" customFormat="1" x14ac:dyDescent="0.25">
      <c r="B74" s="321" t="s">
        <v>253</v>
      </c>
      <c r="C74" s="310"/>
      <c r="D74" s="311"/>
      <c r="E74" s="312"/>
    </row>
    <row r="75" spans="2:5" s="289" customFormat="1" x14ac:dyDescent="0.25">
      <c r="B75" s="321" t="s">
        <v>254</v>
      </c>
      <c r="C75" s="310"/>
      <c r="D75" s="311"/>
      <c r="E75" s="312"/>
    </row>
    <row r="76" spans="2:5" s="289" customFormat="1" x14ac:dyDescent="0.25">
      <c r="B76" s="321" t="s">
        <v>256</v>
      </c>
      <c r="C76" s="310"/>
      <c r="D76" s="311"/>
      <c r="E76" s="312"/>
    </row>
    <row r="77" spans="2:5" s="289" customFormat="1" x14ac:dyDescent="0.25">
      <c r="B77" s="321" t="s">
        <v>257</v>
      </c>
      <c r="C77" s="310"/>
      <c r="D77" s="311"/>
      <c r="E77" s="312"/>
    </row>
    <row r="78" spans="2:5" s="289" customFormat="1" x14ac:dyDescent="0.25">
      <c r="B78" s="321" t="s">
        <v>258</v>
      </c>
      <c r="C78" s="310"/>
      <c r="D78" s="311"/>
      <c r="E78" s="312"/>
    </row>
    <row r="79" spans="2:5" s="289" customFormat="1" x14ac:dyDescent="0.25">
      <c r="B79" s="321" t="s">
        <v>259</v>
      </c>
      <c r="C79" s="310"/>
      <c r="D79" s="311"/>
      <c r="E79" s="312"/>
    </row>
    <row r="80" spans="2:5" s="289" customFormat="1" x14ac:dyDescent="0.25">
      <c r="B80" s="321" t="s">
        <v>260</v>
      </c>
      <c r="C80" s="310"/>
      <c r="D80" s="311"/>
      <c r="E80" s="312"/>
    </row>
    <row r="81" spans="2:5" ht="195" x14ac:dyDescent="0.25">
      <c r="B81" s="322" t="s">
        <v>325</v>
      </c>
      <c r="C81" s="323" t="str">
        <f>'BSIC18.a-3C'!C2</f>
        <v xml:space="preserve">Compenso per la realizzazione  di segnaletica di chiusura della carreggiata su autostrada 3 corsie , compresi e compensati :
- gli oneri per la fornitura,  il carico, il prelievo e il traporto dal magazzino dell'Impresa;
- il nolo di tutto il materiale;
- l'installazione del materiale per segnaletica verticale nella quantità e modalità previste dalle Norme Vigente e dalle disposizioni integrative predisposte dalla Committente e dalla DL;
- il mantenimento in efficienza della segnaletica verticale e degli impianti luminosi per tutta la durata dell'installazione;
- la rimozione al termine delle lavorazioni, il carico e rientro al magazzino.
Per la prima settimana ad accezione di delineatori,  lampade, sacchi di zavorra, pannelli 90x90 fondo nero - 8 fari a led. (per questi ultimi solo per il primo giorno).
(schema 15)
</v>
      </c>
      <c r="D81" s="324" t="str">
        <f>'BSIC18.a-3C'!I54</f>
        <v>€/sett.</v>
      </c>
      <c r="E81" s="325">
        <f>'BSIC18.a-3C'!J54</f>
        <v>2119.1015389999998</v>
      </c>
    </row>
    <row r="82" spans="2:5" ht="30" x14ac:dyDescent="0.25">
      <c r="B82" s="322" t="s">
        <v>326</v>
      </c>
      <c r="C82" s="323" t="str">
        <f>'BSIC18.b-3C'!C2</f>
        <v>Idem come al BSIC18.a-3C.
Per ogni settimana in più.</v>
      </c>
      <c r="D82" s="324" t="str">
        <f>'BSIC18.b-3C'!H49</f>
        <v>€/sett.</v>
      </c>
      <c r="E82" s="325">
        <f>'BSIC18.b-3C'!I49</f>
        <v>120.646725</v>
      </c>
    </row>
    <row r="83" spans="2:5" ht="60" x14ac:dyDescent="0.25">
      <c r="B83" s="326" t="s">
        <v>327</v>
      </c>
      <c r="C83" s="323" t="str">
        <f>'BSIC18.c-3C'!C2</f>
        <v xml:space="preserve">Sovrapprezzo per installazione e rimozione, compreso il mantenimento in efficienza, di segnaletica di chiusura della carreggiata su autostrada a 3 corsie descritta al BSIC18.a-3C.
Per ogni installazione/rimozione.
</v>
      </c>
      <c r="D83" s="324" t="str">
        <f>'BSIC18.c-3C'!G45</f>
        <v>€/cad</v>
      </c>
      <c r="E83" s="325">
        <f>'BSIC18.c-3C'!H45</f>
        <v>1232</v>
      </c>
    </row>
    <row r="84" spans="2:5" ht="75" x14ac:dyDescent="0.25">
      <c r="B84" s="326" t="s">
        <v>328</v>
      </c>
      <c r="C84" s="323" t="str">
        <f>'BSIC18.d-3C'!C2</f>
        <v xml:space="preserve">Sovrapprezzo giornaliero, escluso il primo, per l'uso di delineatori, lampeggianti, sacchetti e  pannello 90x90 fondo nero - 8 fari a led, compreso il mantenimento in efficienza, per chiusura della carreggiata su autostrada a 3 corsie descritta al BSIC18.a-3C.
Per giorno di utilizzo.
</v>
      </c>
      <c r="D84" s="324" t="str">
        <f>'BSIC18.d-3C'!G47</f>
        <v>€/giorno</v>
      </c>
      <c r="E84" s="325">
        <f>'BSIC18.d-3C'!H47</f>
        <v>213.17326400000002</v>
      </c>
    </row>
    <row r="85" spans="2:5" ht="60" x14ac:dyDescent="0.25">
      <c r="B85" s="326" t="s">
        <v>329</v>
      </c>
      <c r="C85" s="323" t="str">
        <f>'BSIC18.e-3C'!C2</f>
        <v xml:space="preserve">Compenso per l'abbattimento di segnaletica di chiusura della carreggiata su autostrada a 3 corsie descritta al BSIC18.a-3C, ed il successivo rialzamento in loco.
Per ogni abbattimento/rialzamento.
</v>
      </c>
      <c r="D85" s="324" t="str">
        <f>'BSIC18.e-3C'!G55</f>
        <v>€/cad</v>
      </c>
      <c r="E85" s="325">
        <f>'BSIC18.e-3C'!H55</f>
        <v>490.43808000000001</v>
      </c>
    </row>
  </sheetData>
  <hyperlinks>
    <hyperlink ref="B84" location="'BSIC18.d-3C'!A1" display="BSIC18.d-3C"/>
    <hyperlink ref="B85" location="'BSIC18.e-3C'!A1" display="BSIC18.e-3C"/>
    <hyperlink ref="B11" r:id="rId1" location="'BSIC02.e-3C'!A1" display="BSIC02.e-3C"/>
    <hyperlink ref="B3" location="'BSIC01.b-3C '!A1" display="BSIC01.b-3C"/>
    <hyperlink ref="B4" location="'BSIC01.c-3C '!A1" display="BSIC01.c-3C"/>
    <hyperlink ref="B5" r:id="rId2" location="'BSIC01.d-3C '!A1" display="BSIC01.d-3C"/>
    <hyperlink ref="B8" location="'BSIC02.b-3C '!A1" display="BSIC02.b-3C"/>
    <hyperlink ref="B6" location="'BSIC01.e-3C'!A1" display="BSIC01.e-3C"/>
    <hyperlink ref="B7" location="'BSIC02.a-3C '!A1" display="BSIC02.a-3C"/>
    <hyperlink ref="B9" location="'BSIC02.c-3C'!A1" display="BSIC02.c-3C"/>
    <hyperlink ref="B10" location="'BSIC02.d-3C'!A1" display="BSIC02.d-3C"/>
    <hyperlink ref="B12" location="'BSIC03.a-3C '!A1" display="'BSIC03.a-3C '!A1"/>
    <hyperlink ref="B2" location="'BSIC03.a-3C '!A1" display="'BSIC03.a-3C '!A1"/>
    <hyperlink ref="B16" location="'BSIC04.a-3C'!A1" display="'BSIC04.a-3C'!A1"/>
    <hyperlink ref="B17" location="'BSIC04.b-3C '!A1" display="'BSIC04.b-3C '!A1"/>
    <hyperlink ref="B18" location="'BSIC04.c-3C '!A1" display="'BSIC04.c-3C '!A1"/>
    <hyperlink ref="B20" location="'BSIC04.e-3C'!A1" display="'BSIC04.e-3C'!A1"/>
    <hyperlink ref="B21" location="'BSIC05.a-3C '!A1" display="'BSIC05.a-3C '!A1"/>
    <hyperlink ref="B22" location="'BSIC05.b-3C '!Area_stampa" display="'BSIC05.b-3C '!Area_stampa"/>
    <hyperlink ref="B23" location="'BSIC05.c-3C '!Area_stampa" display="'BSIC05.c-3C '!Area_stampa"/>
    <hyperlink ref="B24" location="'BSIC05.d-3C'!Area_stampa" display="'BSIC05.d-3C'!Area_stampa"/>
    <hyperlink ref="B25" location="'BSIC05.e-3C'!Area_stampa" display="'BSIC05.e-3C'!Area_stampa"/>
    <hyperlink ref="B26" location="'BSIC06.a-3C'!Area_stampa" display="'BSIC06.a-3C'!Area_stampa"/>
    <hyperlink ref="B27" location="'BSIC06.b-3C '!Area_stampa" display="'BSIC06.b-3C '!Area_stampa"/>
    <hyperlink ref="B28" location="'BSIC06.c-3C '!Area_stampa" display="'BSIC06.c-3C '!Area_stampa"/>
    <hyperlink ref="B29" location="'BSIC06.d-3C'!Area_stampa" display="'BSIC06.d-3C'!Area_stampa"/>
    <hyperlink ref="B30" location="'BSIC06.e-3C'!Area_stampa" display="'BSIC06.e-3C'!Area_stampa"/>
    <hyperlink ref="B31" location="'BSIC07.a-3C '!Area_stampa" display="'BSIC07.a-3C '!Area_stampa"/>
    <hyperlink ref="B32" location="'BSIC07.b-3C '!Area_stampa" display="'BSIC07.b-3C '!Area_stampa"/>
    <hyperlink ref="B33" location="'BSIC07.c-3C '!Area_stampa" display="'BSIC07.c-3C '!Area_stampa"/>
    <hyperlink ref="B34" location="'BSIC07.d-3C'!Area_stampa" display="'BSIC07.d-3C'!Area_stampa"/>
    <hyperlink ref="B35" location="'BSIC07.e-3C'!Area_stampa" display="'BSIC07.e-3C'!Area_stampa"/>
    <hyperlink ref="B82" location="'BSIC17.a-3C'!A1" display="BSIC17.a-3C"/>
    <hyperlink ref="B83" location="'BSIC18.c-3C'!A1" display="BSIC18.c-3C"/>
    <hyperlink ref="B81" location="'BSIC18.a-3C'!A1" display="BSIC18.a-3C"/>
    <hyperlink ref="B56" location="'BSIC12.a-3C '!A1" display="BSIC12.a-3C"/>
    <hyperlink ref="B57" location="'BSIC12.b-3C '!A1" display="BSIC12.b-3C"/>
    <hyperlink ref="B58" location="'BSIC12.c-3C'!A1" display="BSIC12.c-3C"/>
    <hyperlink ref="B59" location="'BSIC12.d-3C'!A1" display="BSIC12.d-3C"/>
    <hyperlink ref="B60" location="'BSIC12.e-3C'!A1" display="BSIC12.e-3C"/>
  </hyperlinks>
  <pageMargins left="0.7" right="0.7" top="0.75" bottom="0.75" header="0.3" footer="0.3"/>
  <pageSetup paperSize="9" orientation="portrait"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79998168889431442"/>
  </sheetPr>
  <dimension ref="B1:P60"/>
  <sheetViews>
    <sheetView view="pageBreakPreview" topLeftCell="A25" zoomScale="70" zoomScaleNormal="85" zoomScaleSheetLayoutView="70" workbookViewId="0">
      <selection activeCell="B2" sqref="B2:B3"/>
    </sheetView>
  </sheetViews>
  <sheetFormatPr defaultRowHeight="15" x14ac:dyDescent="0.25"/>
  <cols>
    <col min="1" max="1" width="3.7109375" style="272" customWidth="1"/>
    <col min="2" max="2" width="15.7109375" style="2" customWidth="1"/>
    <col min="3" max="3" width="80.7109375" style="272" customWidth="1"/>
    <col min="4" max="4" width="8.7109375" style="6" customWidth="1"/>
    <col min="5" max="5" width="8.7109375" style="5" customWidth="1"/>
    <col min="6" max="9" width="10.7109375" style="5" customWidth="1"/>
    <col min="10" max="10" width="13.42578125" style="5" customWidth="1"/>
    <col min="11" max="11" width="3.7109375" style="272" customWidth="1"/>
    <col min="12" max="12" width="9.5703125" style="272" bestFit="1" customWidth="1"/>
    <col min="13" max="257" width="9.140625" style="272"/>
    <col min="258" max="258" width="13.7109375" style="272" customWidth="1"/>
    <col min="259" max="259" width="42.7109375" style="272" bestFit="1" customWidth="1"/>
    <col min="260" max="261" width="8.7109375" style="272" customWidth="1"/>
    <col min="262" max="266" width="10.7109375" style="272" customWidth="1"/>
    <col min="267" max="267" width="3.7109375" style="272" customWidth="1"/>
    <col min="268" max="268" width="9.5703125" style="272" bestFit="1" customWidth="1"/>
    <col min="269" max="513" width="9.140625" style="272"/>
    <col min="514" max="514" width="13.7109375" style="272" customWidth="1"/>
    <col min="515" max="515" width="42.7109375" style="272" bestFit="1" customWidth="1"/>
    <col min="516" max="517" width="8.7109375" style="272" customWidth="1"/>
    <col min="518" max="522" width="10.7109375" style="272" customWidth="1"/>
    <col min="523" max="523" width="3.7109375" style="272" customWidth="1"/>
    <col min="524" max="524" width="9.5703125" style="272" bestFit="1" customWidth="1"/>
    <col min="525" max="769" width="9.140625" style="272"/>
    <col min="770" max="770" width="13.7109375" style="272" customWidth="1"/>
    <col min="771" max="771" width="42.7109375" style="272" bestFit="1" customWidth="1"/>
    <col min="772" max="773" width="8.7109375" style="272" customWidth="1"/>
    <col min="774" max="778" width="10.7109375" style="272" customWidth="1"/>
    <col min="779" max="779" width="3.7109375" style="272" customWidth="1"/>
    <col min="780" max="780" width="9.5703125" style="272" bestFit="1" customWidth="1"/>
    <col min="781" max="1025" width="9.140625" style="272"/>
    <col min="1026" max="1026" width="13.7109375" style="272" customWidth="1"/>
    <col min="1027" max="1027" width="42.7109375" style="272" bestFit="1" customWidth="1"/>
    <col min="1028" max="1029" width="8.7109375" style="272" customWidth="1"/>
    <col min="1030" max="1034" width="10.7109375" style="272" customWidth="1"/>
    <col min="1035" max="1035" width="3.7109375" style="272" customWidth="1"/>
    <col min="1036" max="1036" width="9.5703125" style="272" bestFit="1" customWidth="1"/>
    <col min="1037" max="1281" width="9.140625" style="272"/>
    <col min="1282" max="1282" width="13.7109375" style="272" customWidth="1"/>
    <col min="1283" max="1283" width="42.7109375" style="272" bestFit="1" customWidth="1"/>
    <col min="1284" max="1285" width="8.7109375" style="272" customWidth="1"/>
    <col min="1286" max="1290" width="10.7109375" style="272" customWidth="1"/>
    <col min="1291" max="1291" width="3.7109375" style="272" customWidth="1"/>
    <col min="1292" max="1292" width="9.5703125" style="272" bestFit="1" customWidth="1"/>
    <col min="1293" max="1537" width="9.140625" style="272"/>
    <col min="1538" max="1538" width="13.7109375" style="272" customWidth="1"/>
    <col min="1539" max="1539" width="42.7109375" style="272" bestFit="1" customWidth="1"/>
    <col min="1540" max="1541" width="8.7109375" style="272" customWidth="1"/>
    <col min="1542" max="1546" width="10.7109375" style="272" customWidth="1"/>
    <col min="1547" max="1547" width="3.7109375" style="272" customWidth="1"/>
    <col min="1548" max="1548" width="9.5703125" style="272" bestFit="1" customWidth="1"/>
    <col min="1549" max="1793" width="9.140625" style="272"/>
    <col min="1794" max="1794" width="13.7109375" style="272" customWidth="1"/>
    <col min="1795" max="1795" width="42.7109375" style="272" bestFit="1" customWidth="1"/>
    <col min="1796" max="1797" width="8.7109375" style="272" customWidth="1"/>
    <col min="1798" max="1802" width="10.7109375" style="272" customWidth="1"/>
    <col min="1803" max="1803" width="3.7109375" style="272" customWidth="1"/>
    <col min="1804" max="1804" width="9.5703125" style="272" bestFit="1" customWidth="1"/>
    <col min="1805" max="2049" width="9.140625" style="272"/>
    <col min="2050" max="2050" width="13.7109375" style="272" customWidth="1"/>
    <col min="2051" max="2051" width="42.7109375" style="272" bestFit="1" customWidth="1"/>
    <col min="2052" max="2053" width="8.7109375" style="272" customWidth="1"/>
    <col min="2054" max="2058" width="10.7109375" style="272" customWidth="1"/>
    <col min="2059" max="2059" width="3.7109375" style="272" customWidth="1"/>
    <col min="2060" max="2060" width="9.5703125" style="272" bestFit="1" customWidth="1"/>
    <col min="2061" max="2305" width="9.140625" style="272"/>
    <col min="2306" max="2306" width="13.7109375" style="272" customWidth="1"/>
    <col min="2307" max="2307" width="42.7109375" style="272" bestFit="1" customWidth="1"/>
    <col min="2308" max="2309" width="8.7109375" style="272" customWidth="1"/>
    <col min="2310" max="2314" width="10.7109375" style="272" customWidth="1"/>
    <col min="2315" max="2315" width="3.7109375" style="272" customWidth="1"/>
    <col min="2316" max="2316" width="9.5703125" style="272" bestFit="1" customWidth="1"/>
    <col min="2317" max="2561" width="9.140625" style="272"/>
    <col min="2562" max="2562" width="13.7109375" style="272" customWidth="1"/>
    <col min="2563" max="2563" width="42.7109375" style="272" bestFit="1" customWidth="1"/>
    <col min="2564" max="2565" width="8.7109375" style="272" customWidth="1"/>
    <col min="2566" max="2570" width="10.7109375" style="272" customWidth="1"/>
    <col min="2571" max="2571" width="3.7109375" style="272" customWidth="1"/>
    <col min="2572" max="2572" width="9.5703125" style="272" bestFit="1" customWidth="1"/>
    <col min="2573" max="2817" width="9.140625" style="272"/>
    <col min="2818" max="2818" width="13.7109375" style="272" customWidth="1"/>
    <col min="2819" max="2819" width="42.7109375" style="272" bestFit="1" customWidth="1"/>
    <col min="2820" max="2821" width="8.7109375" style="272" customWidth="1"/>
    <col min="2822" max="2826" width="10.7109375" style="272" customWidth="1"/>
    <col min="2827" max="2827" width="3.7109375" style="272" customWidth="1"/>
    <col min="2828" max="2828" width="9.5703125" style="272" bestFit="1" customWidth="1"/>
    <col min="2829" max="3073" width="9.140625" style="272"/>
    <col min="3074" max="3074" width="13.7109375" style="272" customWidth="1"/>
    <col min="3075" max="3075" width="42.7109375" style="272" bestFit="1" customWidth="1"/>
    <col min="3076" max="3077" width="8.7109375" style="272" customWidth="1"/>
    <col min="3078" max="3082" width="10.7109375" style="272" customWidth="1"/>
    <col min="3083" max="3083" width="3.7109375" style="272" customWidth="1"/>
    <col min="3084" max="3084" width="9.5703125" style="272" bestFit="1" customWidth="1"/>
    <col min="3085" max="3329" width="9.140625" style="272"/>
    <col min="3330" max="3330" width="13.7109375" style="272" customWidth="1"/>
    <col min="3331" max="3331" width="42.7109375" style="272" bestFit="1" customWidth="1"/>
    <col min="3332" max="3333" width="8.7109375" style="272" customWidth="1"/>
    <col min="3334" max="3338" width="10.7109375" style="272" customWidth="1"/>
    <col min="3339" max="3339" width="3.7109375" style="272" customWidth="1"/>
    <col min="3340" max="3340" width="9.5703125" style="272" bestFit="1" customWidth="1"/>
    <col min="3341" max="3585" width="9.140625" style="272"/>
    <col min="3586" max="3586" width="13.7109375" style="272" customWidth="1"/>
    <col min="3587" max="3587" width="42.7109375" style="272" bestFit="1" customWidth="1"/>
    <col min="3588" max="3589" width="8.7109375" style="272" customWidth="1"/>
    <col min="3590" max="3594" width="10.7109375" style="272" customWidth="1"/>
    <col min="3595" max="3595" width="3.7109375" style="272" customWidth="1"/>
    <col min="3596" max="3596" width="9.5703125" style="272" bestFit="1" customWidth="1"/>
    <col min="3597" max="3841" width="9.140625" style="272"/>
    <col min="3842" max="3842" width="13.7109375" style="272" customWidth="1"/>
    <col min="3843" max="3843" width="42.7109375" style="272" bestFit="1" customWidth="1"/>
    <col min="3844" max="3845" width="8.7109375" style="272" customWidth="1"/>
    <col min="3846" max="3850" width="10.7109375" style="272" customWidth="1"/>
    <col min="3851" max="3851" width="3.7109375" style="272" customWidth="1"/>
    <col min="3852" max="3852" width="9.5703125" style="272" bestFit="1" customWidth="1"/>
    <col min="3853" max="4097" width="9.140625" style="272"/>
    <col min="4098" max="4098" width="13.7109375" style="272" customWidth="1"/>
    <col min="4099" max="4099" width="42.7109375" style="272" bestFit="1" customWidth="1"/>
    <col min="4100" max="4101" width="8.7109375" style="272" customWidth="1"/>
    <col min="4102" max="4106" width="10.7109375" style="272" customWidth="1"/>
    <col min="4107" max="4107" width="3.7109375" style="272" customWidth="1"/>
    <col min="4108" max="4108" width="9.5703125" style="272" bestFit="1" customWidth="1"/>
    <col min="4109" max="4353" width="9.140625" style="272"/>
    <col min="4354" max="4354" width="13.7109375" style="272" customWidth="1"/>
    <col min="4355" max="4355" width="42.7109375" style="272" bestFit="1" customWidth="1"/>
    <col min="4356" max="4357" width="8.7109375" style="272" customWidth="1"/>
    <col min="4358" max="4362" width="10.7109375" style="272" customWidth="1"/>
    <col min="4363" max="4363" width="3.7109375" style="272" customWidth="1"/>
    <col min="4364" max="4364" width="9.5703125" style="272" bestFit="1" customWidth="1"/>
    <col min="4365" max="4609" width="9.140625" style="272"/>
    <col min="4610" max="4610" width="13.7109375" style="272" customWidth="1"/>
    <col min="4611" max="4611" width="42.7109375" style="272" bestFit="1" customWidth="1"/>
    <col min="4612" max="4613" width="8.7109375" style="272" customWidth="1"/>
    <col min="4614" max="4618" width="10.7109375" style="272" customWidth="1"/>
    <col min="4619" max="4619" width="3.7109375" style="272" customWidth="1"/>
    <col min="4620" max="4620" width="9.5703125" style="272" bestFit="1" customWidth="1"/>
    <col min="4621" max="4865" width="9.140625" style="272"/>
    <col min="4866" max="4866" width="13.7109375" style="272" customWidth="1"/>
    <col min="4867" max="4867" width="42.7109375" style="272" bestFit="1" customWidth="1"/>
    <col min="4868" max="4869" width="8.7109375" style="272" customWidth="1"/>
    <col min="4870" max="4874" width="10.7109375" style="272" customWidth="1"/>
    <col min="4875" max="4875" width="3.7109375" style="272" customWidth="1"/>
    <col min="4876" max="4876" width="9.5703125" style="272" bestFit="1" customWidth="1"/>
    <col min="4877" max="5121" width="9.140625" style="272"/>
    <col min="5122" max="5122" width="13.7109375" style="272" customWidth="1"/>
    <col min="5123" max="5123" width="42.7109375" style="272" bestFit="1" customWidth="1"/>
    <col min="5124" max="5125" width="8.7109375" style="272" customWidth="1"/>
    <col min="5126" max="5130" width="10.7109375" style="272" customWidth="1"/>
    <col min="5131" max="5131" width="3.7109375" style="272" customWidth="1"/>
    <col min="5132" max="5132" width="9.5703125" style="272" bestFit="1" customWidth="1"/>
    <col min="5133" max="5377" width="9.140625" style="272"/>
    <col min="5378" max="5378" width="13.7109375" style="272" customWidth="1"/>
    <col min="5379" max="5379" width="42.7109375" style="272" bestFit="1" customWidth="1"/>
    <col min="5380" max="5381" width="8.7109375" style="272" customWidth="1"/>
    <col min="5382" max="5386" width="10.7109375" style="272" customWidth="1"/>
    <col min="5387" max="5387" width="3.7109375" style="272" customWidth="1"/>
    <col min="5388" max="5388" width="9.5703125" style="272" bestFit="1" customWidth="1"/>
    <col min="5389" max="5633" width="9.140625" style="272"/>
    <col min="5634" max="5634" width="13.7109375" style="272" customWidth="1"/>
    <col min="5635" max="5635" width="42.7109375" style="272" bestFit="1" customWidth="1"/>
    <col min="5636" max="5637" width="8.7109375" style="272" customWidth="1"/>
    <col min="5638" max="5642" width="10.7109375" style="272" customWidth="1"/>
    <col min="5643" max="5643" width="3.7109375" style="272" customWidth="1"/>
    <col min="5644" max="5644" width="9.5703125" style="272" bestFit="1" customWidth="1"/>
    <col min="5645" max="5889" width="9.140625" style="272"/>
    <col min="5890" max="5890" width="13.7109375" style="272" customWidth="1"/>
    <col min="5891" max="5891" width="42.7109375" style="272" bestFit="1" customWidth="1"/>
    <col min="5892" max="5893" width="8.7109375" style="272" customWidth="1"/>
    <col min="5894" max="5898" width="10.7109375" style="272" customWidth="1"/>
    <col min="5899" max="5899" width="3.7109375" style="272" customWidth="1"/>
    <col min="5900" max="5900" width="9.5703125" style="272" bestFit="1" customWidth="1"/>
    <col min="5901" max="6145" width="9.140625" style="272"/>
    <col min="6146" max="6146" width="13.7109375" style="272" customWidth="1"/>
    <col min="6147" max="6147" width="42.7109375" style="272" bestFit="1" customWidth="1"/>
    <col min="6148" max="6149" width="8.7109375" style="272" customWidth="1"/>
    <col min="6150" max="6154" width="10.7109375" style="272" customWidth="1"/>
    <col min="6155" max="6155" width="3.7109375" style="272" customWidth="1"/>
    <col min="6156" max="6156" width="9.5703125" style="272" bestFit="1" customWidth="1"/>
    <col min="6157" max="6401" width="9.140625" style="272"/>
    <col min="6402" max="6402" width="13.7109375" style="272" customWidth="1"/>
    <col min="6403" max="6403" width="42.7109375" style="272" bestFit="1" customWidth="1"/>
    <col min="6404" max="6405" width="8.7109375" style="272" customWidth="1"/>
    <col min="6406" max="6410" width="10.7109375" style="272" customWidth="1"/>
    <col min="6411" max="6411" width="3.7109375" style="272" customWidth="1"/>
    <col min="6412" max="6412" width="9.5703125" style="272" bestFit="1" customWidth="1"/>
    <col min="6413" max="6657" width="9.140625" style="272"/>
    <col min="6658" max="6658" width="13.7109375" style="272" customWidth="1"/>
    <col min="6659" max="6659" width="42.7109375" style="272" bestFit="1" customWidth="1"/>
    <col min="6660" max="6661" width="8.7109375" style="272" customWidth="1"/>
    <col min="6662" max="6666" width="10.7109375" style="272" customWidth="1"/>
    <col min="6667" max="6667" width="3.7109375" style="272" customWidth="1"/>
    <col min="6668" max="6668" width="9.5703125" style="272" bestFit="1" customWidth="1"/>
    <col min="6669" max="6913" width="9.140625" style="272"/>
    <col min="6914" max="6914" width="13.7109375" style="272" customWidth="1"/>
    <col min="6915" max="6915" width="42.7109375" style="272" bestFit="1" customWidth="1"/>
    <col min="6916" max="6917" width="8.7109375" style="272" customWidth="1"/>
    <col min="6918" max="6922" width="10.7109375" style="272" customWidth="1"/>
    <col min="6923" max="6923" width="3.7109375" style="272" customWidth="1"/>
    <col min="6924" max="6924" width="9.5703125" style="272" bestFit="1" customWidth="1"/>
    <col min="6925" max="7169" width="9.140625" style="272"/>
    <col min="7170" max="7170" width="13.7109375" style="272" customWidth="1"/>
    <col min="7171" max="7171" width="42.7109375" style="272" bestFit="1" customWidth="1"/>
    <col min="7172" max="7173" width="8.7109375" style="272" customWidth="1"/>
    <col min="7174" max="7178" width="10.7109375" style="272" customWidth="1"/>
    <col min="7179" max="7179" width="3.7109375" style="272" customWidth="1"/>
    <col min="7180" max="7180" width="9.5703125" style="272" bestFit="1" customWidth="1"/>
    <col min="7181" max="7425" width="9.140625" style="272"/>
    <col min="7426" max="7426" width="13.7109375" style="272" customWidth="1"/>
    <col min="7427" max="7427" width="42.7109375" style="272" bestFit="1" customWidth="1"/>
    <col min="7428" max="7429" width="8.7109375" style="272" customWidth="1"/>
    <col min="7430" max="7434" width="10.7109375" style="272" customWidth="1"/>
    <col min="7435" max="7435" width="3.7109375" style="272" customWidth="1"/>
    <col min="7436" max="7436" width="9.5703125" style="272" bestFit="1" customWidth="1"/>
    <col min="7437" max="7681" width="9.140625" style="272"/>
    <col min="7682" max="7682" width="13.7109375" style="272" customWidth="1"/>
    <col min="7683" max="7683" width="42.7109375" style="272" bestFit="1" customWidth="1"/>
    <col min="7684" max="7685" width="8.7109375" style="272" customWidth="1"/>
    <col min="7686" max="7690" width="10.7109375" style="272" customWidth="1"/>
    <col min="7691" max="7691" width="3.7109375" style="272" customWidth="1"/>
    <col min="7692" max="7692" width="9.5703125" style="272" bestFit="1" customWidth="1"/>
    <col min="7693" max="7937" width="9.140625" style="272"/>
    <col min="7938" max="7938" width="13.7109375" style="272" customWidth="1"/>
    <col min="7939" max="7939" width="42.7109375" style="272" bestFit="1" customWidth="1"/>
    <col min="7940" max="7941" width="8.7109375" style="272" customWidth="1"/>
    <col min="7942" max="7946" width="10.7109375" style="272" customWidth="1"/>
    <col min="7947" max="7947" width="3.7109375" style="272" customWidth="1"/>
    <col min="7948" max="7948" width="9.5703125" style="272" bestFit="1" customWidth="1"/>
    <col min="7949" max="8193" width="9.140625" style="272"/>
    <col min="8194" max="8194" width="13.7109375" style="272" customWidth="1"/>
    <col min="8195" max="8195" width="42.7109375" style="272" bestFit="1" customWidth="1"/>
    <col min="8196" max="8197" width="8.7109375" style="272" customWidth="1"/>
    <col min="8198" max="8202" width="10.7109375" style="272" customWidth="1"/>
    <col min="8203" max="8203" width="3.7109375" style="272" customWidth="1"/>
    <col min="8204" max="8204" width="9.5703125" style="272" bestFit="1" customWidth="1"/>
    <col min="8205" max="8449" width="9.140625" style="272"/>
    <col min="8450" max="8450" width="13.7109375" style="272" customWidth="1"/>
    <col min="8451" max="8451" width="42.7109375" style="272" bestFit="1" customWidth="1"/>
    <col min="8452" max="8453" width="8.7109375" style="272" customWidth="1"/>
    <col min="8454" max="8458" width="10.7109375" style="272" customWidth="1"/>
    <col min="8459" max="8459" width="3.7109375" style="272" customWidth="1"/>
    <col min="8460" max="8460" width="9.5703125" style="272" bestFit="1" customWidth="1"/>
    <col min="8461" max="8705" width="9.140625" style="272"/>
    <col min="8706" max="8706" width="13.7109375" style="272" customWidth="1"/>
    <col min="8707" max="8707" width="42.7109375" style="272" bestFit="1" customWidth="1"/>
    <col min="8708" max="8709" width="8.7109375" style="272" customWidth="1"/>
    <col min="8710" max="8714" width="10.7109375" style="272" customWidth="1"/>
    <col min="8715" max="8715" width="3.7109375" style="272" customWidth="1"/>
    <col min="8716" max="8716" width="9.5703125" style="272" bestFit="1" customWidth="1"/>
    <col min="8717" max="8961" width="9.140625" style="272"/>
    <col min="8962" max="8962" width="13.7109375" style="272" customWidth="1"/>
    <col min="8963" max="8963" width="42.7109375" style="272" bestFit="1" customWidth="1"/>
    <col min="8964" max="8965" width="8.7109375" style="272" customWidth="1"/>
    <col min="8966" max="8970" width="10.7109375" style="272" customWidth="1"/>
    <col min="8971" max="8971" width="3.7109375" style="272" customWidth="1"/>
    <col min="8972" max="8972" width="9.5703125" style="272" bestFit="1" customWidth="1"/>
    <col min="8973" max="9217" width="9.140625" style="272"/>
    <col min="9218" max="9218" width="13.7109375" style="272" customWidth="1"/>
    <col min="9219" max="9219" width="42.7109375" style="272" bestFit="1" customWidth="1"/>
    <col min="9220" max="9221" width="8.7109375" style="272" customWidth="1"/>
    <col min="9222" max="9226" width="10.7109375" style="272" customWidth="1"/>
    <col min="9227" max="9227" width="3.7109375" style="272" customWidth="1"/>
    <col min="9228" max="9228" width="9.5703125" style="272" bestFit="1" customWidth="1"/>
    <col min="9229" max="9473" width="9.140625" style="272"/>
    <col min="9474" max="9474" width="13.7109375" style="272" customWidth="1"/>
    <col min="9475" max="9475" width="42.7109375" style="272" bestFit="1" customWidth="1"/>
    <col min="9476" max="9477" width="8.7109375" style="272" customWidth="1"/>
    <col min="9478" max="9482" width="10.7109375" style="272" customWidth="1"/>
    <col min="9483" max="9483" width="3.7109375" style="272" customWidth="1"/>
    <col min="9484" max="9484" width="9.5703125" style="272" bestFit="1" customWidth="1"/>
    <col min="9485" max="9729" width="9.140625" style="272"/>
    <col min="9730" max="9730" width="13.7109375" style="272" customWidth="1"/>
    <col min="9731" max="9731" width="42.7109375" style="272" bestFit="1" customWidth="1"/>
    <col min="9732" max="9733" width="8.7109375" style="272" customWidth="1"/>
    <col min="9734" max="9738" width="10.7109375" style="272" customWidth="1"/>
    <col min="9739" max="9739" width="3.7109375" style="272" customWidth="1"/>
    <col min="9740" max="9740" width="9.5703125" style="272" bestFit="1" customWidth="1"/>
    <col min="9741" max="9985" width="9.140625" style="272"/>
    <col min="9986" max="9986" width="13.7109375" style="272" customWidth="1"/>
    <col min="9987" max="9987" width="42.7109375" style="272" bestFit="1" customWidth="1"/>
    <col min="9988" max="9989" width="8.7109375" style="272" customWidth="1"/>
    <col min="9990" max="9994" width="10.7109375" style="272" customWidth="1"/>
    <col min="9995" max="9995" width="3.7109375" style="272" customWidth="1"/>
    <col min="9996" max="9996" width="9.5703125" style="272" bestFit="1" customWidth="1"/>
    <col min="9997" max="10241" width="9.140625" style="272"/>
    <col min="10242" max="10242" width="13.7109375" style="272" customWidth="1"/>
    <col min="10243" max="10243" width="42.7109375" style="272" bestFit="1" customWidth="1"/>
    <col min="10244" max="10245" width="8.7109375" style="272" customWidth="1"/>
    <col min="10246" max="10250" width="10.7109375" style="272" customWidth="1"/>
    <col min="10251" max="10251" width="3.7109375" style="272" customWidth="1"/>
    <col min="10252" max="10252" width="9.5703125" style="272" bestFit="1" customWidth="1"/>
    <col min="10253" max="10497" width="9.140625" style="272"/>
    <col min="10498" max="10498" width="13.7109375" style="272" customWidth="1"/>
    <col min="10499" max="10499" width="42.7109375" style="272" bestFit="1" customWidth="1"/>
    <col min="10500" max="10501" width="8.7109375" style="272" customWidth="1"/>
    <col min="10502" max="10506" width="10.7109375" style="272" customWidth="1"/>
    <col min="10507" max="10507" width="3.7109375" style="272" customWidth="1"/>
    <col min="10508" max="10508" width="9.5703125" style="272" bestFit="1" customWidth="1"/>
    <col min="10509" max="10753" width="9.140625" style="272"/>
    <col min="10754" max="10754" width="13.7109375" style="272" customWidth="1"/>
    <col min="10755" max="10755" width="42.7109375" style="272" bestFit="1" customWidth="1"/>
    <col min="10756" max="10757" width="8.7109375" style="272" customWidth="1"/>
    <col min="10758" max="10762" width="10.7109375" style="272" customWidth="1"/>
    <col min="10763" max="10763" width="3.7109375" style="272" customWidth="1"/>
    <col min="10764" max="10764" width="9.5703125" style="272" bestFit="1" customWidth="1"/>
    <col min="10765" max="11009" width="9.140625" style="272"/>
    <col min="11010" max="11010" width="13.7109375" style="272" customWidth="1"/>
    <col min="11011" max="11011" width="42.7109375" style="272" bestFit="1" customWidth="1"/>
    <col min="11012" max="11013" width="8.7109375" style="272" customWidth="1"/>
    <col min="11014" max="11018" width="10.7109375" style="272" customWidth="1"/>
    <col min="11019" max="11019" width="3.7109375" style="272" customWidth="1"/>
    <col min="11020" max="11020" width="9.5703125" style="272" bestFit="1" customWidth="1"/>
    <col min="11021" max="11265" width="9.140625" style="272"/>
    <col min="11266" max="11266" width="13.7109375" style="272" customWidth="1"/>
    <col min="11267" max="11267" width="42.7109375" style="272" bestFit="1" customWidth="1"/>
    <col min="11268" max="11269" width="8.7109375" style="272" customWidth="1"/>
    <col min="11270" max="11274" width="10.7109375" style="272" customWidth="1"/>
    <col min="11275" max="11275" width="3.7109375" style="272" customWidth="1"/>
    <col min="11276" max="11276" width="9.5703125" style="272" bestFit="1" customWidth="1"/>
    <col min="11277" max="11521" width="9.140625" style="272"/>
    <col min="11522" max="11522" width="13.7109375" style="272" customWidth="1"/>
    <col min="11523" max="11523" width="42.7109375" style="272" bestFit="1" customWidth="1"/>
    <col min="11524" max="11525" width="8.7109375" style="272" customWidth="1"/>
    <col min="11526" max="11530" width="10.7109375" style="272" customWidth="1"/>
    <col min="11531" max="11531" width="3.7109375" style="272" customWidth="1"/>
    <col min="11532" max="11532" width="9.5703125" style="272" bestFit="1" customWidth="1"/>
    <col min="11533" max="11777" width="9.140625" style="272"/>
    <col min="11778" max="11778" width="13.7109375" style="272" customWidth="1"/>
    <col min="11779" max="11779" width="42.7109375" style="272" bestFit="1" customWidth="1"/>
    <col min="11780" max="11781" width="8.7109375" style="272" customWidth="1"/>
    <col min="11782" max="11786" width="10.7109375" style="272" customWidth="1"/>
    <col min="11787" max="11787" width="3.7109375" style="272" customWidth="1"/>
    <col min="11788" max="11788" width="9.5703125" style="272" bestFit="1" customWidth="1"/>
    <col min="11789" max="12033" width="9.140625" style="272"/>
    <col min="12034" max="12034" width="13.7109375" style="272" customWidth="1"/>
    <col min="12035" max="12035" width="42.7109375" style="272" bestFit="1" customWidth="1"/>
    <col min="12036" max="12037" width="8.7109375" style="272" customWidth="1"/>
    <col min="12038" max="12042" width="10.7109375" style="272" customWidth="1"/>
    <col min="12043" max="12043" width="3.7109375" style="272" customWidth="1"/>
    <col min="12044" max="12044" width="9.5703125" style="272" bestFit="1" customWidth="1"/>
    <col min="12045" max="12289" width="9.140625" style="272"/>
    <col min="12290" max="12290" width="13.7109375" style="272" customWidth="1"/>
    <col min="12291" max="12291" width="42.7109375" style="272" bestFit="1" customWidth="1"/>
    <col min="12292" max="12293" width="8.7109375" style="272" customWidth="1"/>
    <col min="12294" max="12298" width="10.7109375" style="272" customWidth="1"/>
    <col min="12299" max="12299" width="3.7109375" style="272" customWidth="1"/>
    <col min="12300" max="12300" width="9.5703125" style="272" bestFit="1" customWidth="1"/>
    <col min="12301" max="12545" width="9.140625" style="272"/>
    <col min="12546" max="12546" width="13.7109375" style="272" customWidth="1"/>
    <col min="12547" max="12547" width="42.7109375" style="272" bestFit="1" customWidth="1"/>
    <col min="12548" max="12549" width="8.7109375" style="272" customWidth="1"/>
    <col min="12550" max="12554" width="10.7109375" style="272" customWidth="1"/>
    <col min="12555" max="12555" width="3.7109375" style="272" customWidth="1"/>
    <col min="12556" max="12556" width="9.5703125" style="272" bestFit="1" customWidth="1"/>
    <col min="12557" max="12801" width="9.140625" style="272"/>
    <col min="12802" max="12802" width="13.7109375" style="272" customWidth="1"/>
    <col min="12803" max="12803" width="42.7109375" style="272" bestFit="1" customWidth="1"/>
    <col min="12804" max="12805" width="8.7109375" style="272" customWidth="1"/>
    <col min="12806" max="12810" width="10.7109375" style="272" customWidth="1"/>
    <col min="12811" max="12811" width="3.7109375" style="272" customWidth="1"/>
    <col min="12812" max="12812" width="9.5703125" style="272" bestFit="1" customWidth="1"/>
    <col min="12813" max="13057" width="9.140625" style="272"/>
    <col min="13058" max="13058" width="13.7109375" style="272" customWidth="1"/>
    <col min="13059" max="13059" width="42.7109375" style="272" bestFit="1" customWidth="1"/>
    <col min="13060" max="13061" width="8.7109375" style="272" customWidth="1"/>
    <col min="13062" max="13066" width="10.7109375" style="272" customWidth="1"/>
    <col min="13067" max="13067" width="3.7109375" style="272" customWidth="1"/>
    <col min="13068" max="13068" width="9.5703125" style="272" bestFit="1" customWidth="1"/>
    <col min="13069" max="13313" width="9.140625" style="272"/>
    <col min="13314" max="13314" width="13.7109375" style="272" customWidth="1"/>
    <col min="13315" max="13315" width="42.7109375" style="272" bestFit="1" customWidth="1"/>
    <col min="13316" max="13317" width="8.7109375" style="272" customWidth="1"/>
    <col min="13318" max="13322" width="10.7109375" style="272" customWidth="1"/>
    <col min="13323" max="13323" width="3.7109375" style="272" customWidth="1"/>
    <col min="13324" max="13324" width="9.5703125" style="272" bestFit="1" customWidth="1"/>
    <col min="13325" max="13569" width="9.140625" style="272"/>
    <col min="13570" max="13570" width="13.7109375" style="272" customWidth="1"/>
    <col min="13571" max="13571" width="42.7109375" style="272" bestFit="1" customWidth="1"/>
    <col min="13572" max="13573" width="8.7109375" style="272" customWidth="1"/>
    <col min="13574" max="13578" width="10.7109375" style="272" customWidth="1"/>
    <col min="13579" max="13579" width="3.7109375" style="272" customWidth="1"/>
    <col min="13580" max="13580" width="9.5703125" style="272" bestFit="1" customWidth="1"/>
    <col min="13581" max="13825" width="9.140625" style="272"/>
    <col min="13826" max="13826" width="13.7109375" style="272" customWidth="1"/>
    <col min="13827" max="13827" width="42.7109375" style="272" bestFit="1" customWidth="1"/>
    <col min="13828" max="13829" width="8.7109375" style="272" customWidth="1"/>
    <col min="13830" max="13834" width="10.7109375" style="272" customWidth="1"/>
    <col min="13835" max="13835" width="3.7109375" style="272" customWidth="1"/>
    <col min="13836" max="13836" width="9.5703125" style="272" bestFit="1" customWidth="1"/>
    <col min="13837" max="14081" width="9.140625" style="272"/>
    <col min="14082" max="14082" width="13.7109375" style="272" customWidth="1"/>
    <col min="14083" max="14083" width="42.7109375" style="272" bestFit="1" customWidth="1"/>
    <col min="14084" max="14085" width="8.7109375" style="272" customWidth="1"/>
    <col min="14086" max="14090" width="10.7109375" style="272" customWidth="1"/>
    <col min="14091" max="14091" width="3.7109375" style="272" customWidth="1"/>
    <col min="14092" max="14092" width="9.5703125" style="272" bestFit="1" customWidth="1"/>
    <col min="14093" max="14337" width="9.140625" style="272"/>
    <col min="14338" max="14338" width="13.7109375" style="272" customWidth="1"/>
    <col min="14339" max="14339" width="42.7109375" style="272" bestFit="1" customWidth="1"/>
    <col min="14340" max="14341" width="8.7109375" style="272" customWidth="1"/>
    <col min="14342" max="14346" width="10.7109375" style="272" customWidth="1"/>
    <col min="14347" max="14347" width="3.7109375" style="272" customWidth="1"/>
    <col min="14348" max="14348" width="9.5703125" style="272" bestFit="1" customWidth="1"/>
    <col min="14349" max="14593" width="9.140625" style="272"/>
    <col min="14594" max="14594" width="13.7109375" style="272" customWidth="1"/>
    <col min="14595" max="14595" width="42.7109375" style="272" bestFit="1" customWidth="1"/>
    <col min="14596" max="14597" width="8.7109375" style="272" customWidth="1"/>
    <col min="14598" max="14602" width="10.7109375" style="272" customWidth="1"/>
    <col min="14603" max="14603" width="3.7109375" style="272" customWidth="1"/>
    <col min="14604" max="14604" width="9.5703125" style="272" bestFit="1" customWidth="1"/>
    <col min="14605" max="14849" width="9.140625" style="272"/>
    <col min="14850" max="14850" width="13.7109375" style="272" customWidth="1"/>
    <col min="14851" max="14851" width="42.7109375" style="272" bestFit="1" customWidth="1"/>
    <col min="14852" max="14853" width="8.7109375" style="272" customWidth="1"/>
    <col min="14854" max="14858" width="10.7109375" style="272" customWidth="1"/>
    <col min="14859" max="14859" width="3.7109375" style="272" customWidth="1"/>
    <col min="14860" max="14860" width="9.5703125" style="272" bestFit="1" customWidth="1"/>
    <col min="14861" max="15105" width="9.140625" style="272"/>
    <col min="15106" max="15106" width="13.7109375" style="272" customWidth="1"/>
    <col min="15107" max="15107" width="42.7109375" style="272" bestFit="1" customWidth="1"/>
    <col min="15108" max="15109" width="8.7109375" style="272" customWidth="1"/>
    <col min="15110" max="15114" width="10.7109375" style="272" customWidth="1"/>
    <col min="15115" max="15115" width="3.7109375" style="272" customWidth="1"/>
    <col min="15116" max="15116" width="9.5703125" style="272" bestFit="1" customWidth="1"/>
    <col min="15117" max="15361" width="9.140625" style="272"/>
    <col min="15362" max="15362" width="13.7109375" style="272" customWidth="1"/>
    <col min="15363" max="15363" width="42.7109375" style="272" bestFit="1" customWidth="1"/>
    <col min="15364" max="15365" width="8.7109375" style="272" customWidth="1"/>
    <col min="15366" max="15370" width="10.7109375" style="272" customWidth="1"/>
    <col min="15371" max="15371" width="3.7109375" style="272" customWidth="1"/>
    <col min="15372" max="15372" width="9.5703125" style="272" bestFit="1" customWidth="1"/>
    <col min="15373" max="15617" width="9.140625" style="272"/>
    <col min="15618" max="15618" width="13.7109375" style="272" customWidth="1"/>
    <col min="15619" max="15619" width="42.7109375" style="272" bestFit="1" customWidth="1"/>
    <col min="15620" max="15621" width="8.7109375" style="272" customWidth="1"/>
    <col min="15622" max="15626" width="10.7109375" style="272" customWidth="1"/>
    <col min="15627" max="15627" width="3.7109375" style="272" customWidth="1"/>
    <col min="15628" max="15628" width="9.5703125" style="272" bestFit="1" customWidth="1"/>
    <col min="15629" max="15873" width="9.140625" style="272"/>
    <col min="15874" max="15874" width="13.7109375" style="272" customWidth="1"/>
    <col min="15875" max="15875" width="42.7109375" style="272" bestFit="1" customWidth="1"/>
    <col min="15876" max="15877" width="8.7109375" style="272" customWidth="1"/>
    <col min="15878" max="15882" width="10.7109375" style="272" customWidth="1"/>
    <col min="15883" max="15883" width="3.7109375" style="272" customWidth="1"/>
    <col min="15884" max="15884" width="9.5703125" style="272" bestFit="1" customWidth="1"/>
    <col min="15885" max="16129" width="9.140625" style="272"/>
    <col min="16130" max="16130" width="13.7109375" style="272" customWidth="1"/>
    <col min="16131" max="16131" width="42.7109375" style="272" bestFit="1" customWidth="1"/>
    <col min="16132" max="16133" width="8.7109375" style="272" customWidth="1"/>
    <col min="16134" max="16138" width="10.7109375" style="272" customWidth="1"/>
    <col min="16139" max="16139" width="3.7109375" style="272" customWidth="1"/>
    <col min="16140" max="16140" width="9.5703125" style="272" bestFit="1" customWidth="1"/>
    <col min="16141" max="16384" width="9.140625" style="272"/>
  </cols>
  <sheetData>
    <row r="1" spans="2:12" ht="15.75" thickBot="1" x14ac:dyDescent="0.3">
      <c r="C1" s="3"/>
      <c r="D1" s="4"/>
    </row>
    <row r="2" spans="2:12" x14ac:dyDescent="0.25">
      <c r="B2" s="364" t="s">
        <v>167</v>
      </c>
      <c r="C2" s="366" t="s">
        <v>270</v>
      </c>
      <c r="D2" s="367"/>
      <c r="E2" s="367"/>
      <c r="F2" s="368"/>
    </row>
    <row r="3" spans="2:12" ht="15.75" customHeight="1" thickBot="1" x14ac:dyDescent="0.3">
      <c r="B3" s="365"/>
      <c r="C3" s="369"/>
      <c r="D3" s="370"/>
      <c r="E3" s="370"/>
      <c r="F3" s="371"/>
      <c r="L3" s="101"/>
    </row>
    <row r="4" spans="2:12" x14ac:dyDescent="0.25">
      <c r="C4" s="369"/>
      <c r="D4" s="370"/>
      <c r="E4" s="370"/>
      <c r="F4" s="371"/>
    </row>
    <row r="5" spans="2:12" x14ac:dyDescent="0.25">
      <c r="C5" s="369"/>
      <c r="D5" s="370"/>
      <c r="E5" s="370"/>
      <c r="F5" s="371"/>
    </row>
    <row r="6" spans="2:12" x14ac:dyDescent="0.25">
      <c r="C6" s="369"/>
      <c r="D6" s="370"/>
      <c r="E6" s="370"/>
      <c r="F6" s="371"/>
    </row>
    <row r="7" spans="2:12" x14ac:dyDescent="0.25">
      <c r="C7" s="369"/>
      <c r="D7" s="370"/>
      <c r="E7" s="370"/>
      <c r="F7" s="371"/>
    </row>
    <row r="8" spans="2:12" x14ac:dyDescent="0.25">
      <c r="C8" s="369"/>
      <c r="D8" s="370"/>
      <c r="E8" s="370"/>
      <c r="F8" s="371"/>
    </row>
    <row r="9" spans="2:12" x14ac:dyDescent="0.25">
      <c r="C9" s="369"/>
      <c r="D9" s="370"/>
      <c r="E9" s="370"/>
      <c r="F9" s="371"/>
    </row>
    <row r="10" spans="2:12" x14ac:dyDescent="0.25">
      <c r="C10" s="369"/>
      <c r="D10" s="370"/>
      <c r="E10" s="370"/>
      <c r="F10" s="371"/>
    </row>
    <row r="11" spans="2:12" x14ac:dyDescent="0.25">
      <c r="C11" s="369"/>
      <c r="D11" s="370"/>
      <c r="E11" s="370"/>
      <c r="F11" s="371"/>
    </row>
    <row r="12" spans="2:12" x14ac:dyDescent="0.25">
      <c r="C12" s="369"/>
      <c r="D12" s="370"/>
      <c r="E12" s="370"/>
      <c r="F12" s="371"/>
    </row>
    <row r="13" spans="2:12" x14ac:dyDescent="0.25">
      <c r="C13" s="372"/>
      <c r="D13" s="373"/>
      <c r="E13" s="373"/>
      <c r="F13" s="374"/>
    </row>
    <row r="14" spans="2:12" ht="15.75" thickBot="1" x14ac:dyDescent="0.3"/>
    <row r="15" spans="2:12" s="8" customFormat="1" ht="13.5" thickBot="1" x14ac:dyDescent="0.25">
      <c r="B15" s="7"/>
      <c r="C15" s="8" t="s">
        <v>0</v>
      </c>
      <c r="D15" s="9"/>
      <c r="E15" s="10"/>
      <c r="F15" s="10"/>
      <c r="G15" s="10"/>
      <c r="H15" s="11" t="s">
        <v>1</v>
      </c>
      <c r="I15" s="12">
        <v>1</v>
      </c>
      <c r="J15" s="10"/>
    </row>
    <row r="16" spans="2:12" ht="15.75" thickBot="1" x14ac:dyDescent="0.3">
      <c r="C16" s="8"/>
      <c r="H16" s="11"/>
      <c r="I16" s="12"/>
    </row>
    <row r="17" spans="2:15" ht="15.75" thickBot="1" x14ac:dyDescent="0.3">
      <c r="C17" s="8"/>
      <c r="H17" s="11"/>
      <c r="I17" s="12"/>
    </row>
    <row r="18" spans="2:15" ht="15.75" thickBot="1" x14ac:dyDescent="0.3"/>
    <row r="19" spans="2:15" s="18" customFormat="1" ht="12.75" x14ac:dyDescent="0.2">
      <c r="B19" s="13" t="s">
        <v>2</v>
      </c>
      <c r="C19" s="14" t="s">
        <v>3</v>
      </c>
      <c r="D19" s="14" t="s">
        <v>4</v>
      </c>
      <c r="E19" s="15" t="s">
        <v>5</v>
      </c>
      <c r="F19" s="16" t="s">
        <v>6</v>
      </c>
      <c r="G19" s="16" t="s">
        <v>6</v>
      </c>
      <c r="H19" s="17" t="s">
        <v>6</v>
      </c>
      <c r="I19" s="15" t="s">
        <v>7</v>
      </c>
      <c r="J19" s="15" t="s">
        <v>8</v>
      </c>
    </row>
    <row r="20" spans="2:15" s="18" customFormat="1" ht="33" thickBot="1" x14ac:dyDescent="0.25">
      <c r="B20" s="19" t="s">
        <v>9</v>
      </c>
      <c r="C20" s="20"/>
      <c r="D20" s="20"/>
      <c r="E20" s="21"/>
      <c r="F20" s="22" t="s">
        <v>10</v>
      </c>
      <c r="G20" s="22" t="s">
        <v>11</v>
      </c>
      <c r="H20" s="23" t="s">
        <v>12</v>
      </c>
      <c r="I20" s="21"/>
      <c r="J20" s="21"/>
    </row>
    <row r="21" spans="2:15" s="18" customFormat="1" ht="13.5" thickBot="1" x14ac:dyDescent="0.25">
      <c r="B21" s="24"/>
      <c r="C21" s="25" t="s">
        <v>13</v>
      </c>
      <c r="D21" s="26"/>
      <c r="E21" s="27"/>
      <c r="F21" s="28"/>
      <c r="G21" s="28"/>
      <c r="H21" s="27"/>
      <c r="I21" s="27"/>
      <c r="J21" s="29"/>
    </row>
    <row r="22" spans="2:15" s="119" customFormat="1" x14ac:dyDescent="0.25">
      <c r="B22" s="30"/>
      <c r="C22" s="114"/>
      <c r="D22" s="115"/>
      <c r="E22" s="116"/>
      <c r="F22" s="31"/>
      <c r="G22" s="31"/>
      <c r="H22" s="116"/>
      <c r="I22" s="32"/>
      <c r="J22" s="33"/>
    </row>
    <row r="23" spans="2:15" s="126" customFormat="1" x14ac:dyDescent="0.25">
      <c r="B23" s="34"/>
      <c r="C23" s="121"/>
      <c r="D23" s="35"/>
      <c r="E23" s="123"/>
      <c r="F23" s="36"/>
      <c r="G23" s="36"/>
      <c r="H23" s="123"/>
      <c r="I23" s="37"/>
      <c r="J23" s="38"/>
      <c r="L23" s="39"/>
      <c r="M23" s="40"/>
      <c r="N23" s="127"/>
      <c r="O23" s="127"/>
    </row>
    <row r="24" spans="2:15" x14ac:dyDescent="0.25">
      <c r="B24" s="34"/>
      <c r="C24" s="128"/>
      <c r="D24" s="41"/>
      <c r="E24" s="130"/>
      <c r="F24" s="42"/>
      <c r="G24" s="42"/>
      <c r="H24" s="130"/>
      <c r="I24" s="43"/>
      <c r="J24" s="44"/>
      <c r="L24" s="45"/>
    </row>
    <row r="25" spans="2:15" x14ac:dyDescent="0.25">
      <c r="B25" s="34"/>
      <c r="C25" s="46"/>
      <c r="D25" s="41"/>
      <c r="E25" s="47"/>
      <c r="F25" s="48"/>
      <c r="G25" s="48"/>
      <c r="H25" s="47"/>
      <c r="I25" s="43"/>
      <c r="J25" s="44"/>
      <c r="L25" s="45"/>
    </row>
    <row r="26" spans="2:15" ht="15.75" thickBot="1" x14ac:dyDescent="0.3">
      <c r="B26" s="49"/>
      <c r="C26" s="50"/>
      <c r="D26" s="51"/>
      <c r="E26" s="52"/>
      <c r="F26" s="53"/>
      <c r="G26" s="53"/>
      <c r="H26" s="52"/>
      <c r="I26" s="52"/>
      <c r="J26" s="54"/>
    </row>
    <row r="27" spans="2:15" ht="15.75" thickBot="1" x14ac:dyDescent="0.3">
      <c r="B27" s="55"/>
      <c r="C27" s="56" t="s">
        <v>14</v>
      </c>
      <c r="D27" s="57"/>
      <c r="E27" s="58"/>
      <c r="F27" s="59"/>
      <c r="G27" s="59"/>
      <c r="H27" s="58"/>
      <c r="I27" s="60" t="s">
        <v>15</v>
      </c>
      <c r="J27" s="12">
        <f>SUM(J22:J26)</f>
        <v>0</v>
      </c>
    </row>
    <row r="28" spans="2:15" ht="15.75" thickBot="1" x14ac:dyDescent="0.3">
      <c r="B28" s="55"/>
      <c r="C28" s="50"/>
      <c r="D28" s="61"/>
      <c r="E28" s="62"/>
      <c r="F28" s="63"/>
      <c r="G28" s="63"/>
      <c r="H28" s="62"/>
      <c r="I28" s="62"/>
      <c r="J28" s="64"/>
    </row>
    <row r="29" spans="2:15" ht="15.75" thickBot="1" x14ac:dyDescent="0.3">
      <c r="B29" s="65"/>
      <c r="C29" s="25" t="s">
        <v>16</v>
      </c>
      <c r="D29" s="61"/>
      <c r="E29" s="62"/>
      <c r="F29" s="63"/>
      <c r="G29" s="63"/>
      <c r="H29" s="62"/>
      <c r="I29" s="62"/>
      <c r="J29" s="64"/>
    </row>
    <row r="30" spans="2:15" s="270" customFormat="1" x14ac:dyDescent="0.25">
      <c r="B30" s="66"/>
      <c r="C30" s="67"/>
      <c r="D30" s="68"/>
      <c r="E30" s="69"/>
      <c r="F30" s="70"/>
      <c r="G30" s="70"/>
      <c r="H30" s="69"/>
      <c r="I30" s="69"/>
      <c r="J30" s="71"/>
    </row>
    <row r="31" spans="2:15" s="270" customFormat="1" x14ac:dyDescent="0.25">
      <c r="B31" s="73"/>
      <c r="C31" s="74"/>
      <c r="D31" s="75"/>
      <c r="E31" s="76"/>
      <c r="F31" s="77"/>
      <c r="G31" s="77"/>
      <c r="H31" s="76"/>
      <c r="I31" s="37"/>
      <c r="J31" s="38"/>
    </row>
    <row r="32" spans="2:15" s="270" customFormat="1" x14ac:dyDescent="0.25">
      <c r="B32" s="73"/>
      <c r="C32" s="74"/>
      <c r="D32" s="75"/>
      <c r="E32" s="76"/>
      <c r="F32" s="77"/>
      <c r="G32" s="77"/>
      <c r="H32" s="76"/>
      <c r="I32" s="37"/>
      <c r="J32" s="38"/>
    </row>
    <row r="33" spans="2:16" s="270" customFormat="1" x14ac:dyDescent="0.25">
      <c r="B33" s="73"/>
      <c r="C33" s="74"/>
      <c r="D33" s="75"/>
      <c r="E33" s="76"/>
      <c r="F33" s="77"/>
      <c r="G33" s="77"/>
      <c r="H33" s="76"/>
      <c r="I33" s="76"/>
      <c r="J33" s="38"/>
    </row>
    <row r="34" spans="2:16" s="270" customFormat="1" x14ac:dyDescent="0.25">
      <c r="B34" s="73"/>
      <c r="C34" s="74"/>
      <c r="D34" s="75"/>
      <c r="E34" s="76"/>
      <c r="F34" s="77"/>
      <c r="G34" s="77"/>
      <c r="H34" s="76"/>
      <c r="I34" s="37"/>
      <c r="J34" s="38"/>
    </row>
    <row r="35" spans="2:16" s="270" customFormat="1" x14ac:dyDescent="0.25">
      <c r="B35" s="73"/>
      <c r="C35" s="74"/>
      <c r="D35" s="75"/>
      <c r="E35" s="76"/>
      <c r="F35" s="77"/>
      <c r="G35" s="77"/>
      <c r="H35" s="76"/>
      <c r="I35" s="37"/>
      <c r="J35" s="38"/>
    </row>
    <row r="36" spans="2:16" x14ac:dyDescent="0.25">
      <c r="B36" s="34"/>
      <c r="C36" s="46"/>
      <c r="D36" s="78"/>
      <c r="E36" s="47"/>
      <c r="F36" s="48"/>
      <c r="G36" s="48"/>
      <c r="H36" s="47"/>
      <c r="I36" s="47"/>
      <c r="J36" s="44"/>
    </row>
    <row r="37" spans="2:16" ht="15.75" thickBot="1" x14ac:dyDescent="0.3">
      <c r="B37" s="49"/>
      <c r="C37" s="50"/>
      <c r="D37" s="79"/>
      <c r="E37" s="80"/>
      <c r="F37" s="81"/>
      <c r="G37" s="81"/>
      <c r="H37" s="80"/>
      <c r="I37" s="43"/>
      <c r="J37" s="82"/>
      <c r="L37" s="45"/>
    </row>
    <row r="38" spans="2:16" ht="15.75" thickBot="1" x14ac:dyDescent="0.3">
      <c r="B38" s="55"/>
      <c r="C38" s="56" t="s">
        <v>17</v>
      </c>
      <c r="D38" s="57"/>
      <c r="E38" s="58"/>
      <c r="F38" s="59"/>
      <c r="G38" s="59"/>
      <c r="H38" s="58"/>
      <c r="I38" s="60" t="s">
        <v>15</v>
      </c>
      <c r="J38" s="12">
        <f>SUM(J30:J37)</f>
        <v>0</v>
      </c>
    </row>
    <row r="39" spans="2:16" ht="15.75" thickBot="1" x14ac:dyDescent="0.3">
      <c r="B39" s="55"/>
      <c r="C39" s="50"/>
      <c r="D39" s="61"/>
      <c r="E39" s="62"/>
      <c r="F39" s="63"/>
      <c r="G39" s="63"/>
      <c r="H39" s="62"/>
      <c r="I39" s="62"/>
      <c r="J39" s="64"/>
    </row>
    <row r="40" spans="2:16" ht="15.75" thickBot="1" x14ac:dyDescent="0.3">
      <c r="B40" s="65"/>
      <c r="C40" s="25" t="s">
        <v>18</v>
      </c>
      <c r="D40" s="61"/>
      <c r="E40" s="62"/>
      <c r="F40" s="63"/>
      <c r="G40" s="63"/>
      <c r="H40" s="62"/>
      <c r="I40" s="62"/>
      <c r="J40" s="64"/>
    </row>
    <row r="41" spans="2:16" ht="178.5" x14ac:dyDescent="0.25">
      <c r="B41" s="224" t="str">
        <f>'ANAS 2015'!B3</f>
        <v>SIC.04.02.001.3.a</v>
      </c>
      <c r="C41" s="232" t="str">
        <f>'ANAS 2015'!C3</f>
        <v xml:space="preserve">SEGNALE TRIANGOLARE O OTTAGONALE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LATO/DIAMETRO CM 120
-PER IL PRIMO MESE O FRAZIONE </v>
      </c>
      <c r="D41" s="234" t="str">
        <f>'ANAS 2015'!D3</f>
        <v xml:space="preserve">cad </v>
      </c>
      <c r="E41" s="235">
        <v>2</v>
      </c>
      <c r="F41" s="236">
        <f>'ANAS 2015'!E3</f>
        <v>42.68</v>
      </c>
      <c r="G41" s="236">
        <v>9.0500000000000007</v>
      </c>
      <c r="H41" s="235">
        <f>F41-G41+G41/4</f>
        <v>35.892499999999998</v>
      </c>
      <c r="I41" s="237">
        <f t="shared" ref="I41:I51" si="0">E41/$I$15</f>
        <v>2</v>
      </c>
      <c r="J41" s="238">
        <f t="shared" ref="J41:J51" si="1">I41*H41</f>
        <v>71.784999999999997</v>
      </c>
      <c r="L41" s="45"/>
    </row>
    <row r="42" spans="2:16" ht="204" x14ac:dyDescent="0.25">
      <c r="B42" s="224" t="str">
        <f>'ANAS 2015'!B9</f>
        <v xml:space="preserve">SIC.04.02.010.2.a </v>
      </c>
      <c r="C42" s="232" t="str">
        <f>'ANAS 2015'!C9</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0,26 A 0,90 MQ DI SUPERFICIE 
-PER IL PRIMO MESE O FRAZIONE </v>
      </c>
      <c r="D42" s="239" t="str">
        <f>'ANAS 2015'!D10</f>
        <v>mq</v>
      </c>
      <c r="E42" s="240">
        <f>0.42*2</f>
        <v>0.84</v>
      </c>
      <c r="F42" s="241">
        <f>'ANAS 2015'!E9</f>
        <v>71.98</v>
      </c>
      <c r="G42" s="241">
        <f>'ANAS 2015'!E10</f>
        <v>15.26</v>
      </c>
      <c r="H42" s="240">
        <f>F42-G42+G42/4</f>
        <v>60.535000000000004</v>
      </c>
      <c r="I42" s="242">
        <f t="shared" si="0"/>
        <v>0.84</v>
      </c>
      <c r="J42" s="243">
        <f t="shared" si="1"/>
        <v>50.849400000000003</v>
      </c>
      <c r="L42" s="45"/>
    </row>
    <row r="43" spans="2:16" ht="153" x14ac:dyDescent="0.25">
      <c r="B43" s="225" t="str">
        <f>'ANAS 2015'!B20</f>
        <v xml:space="preserve">SIC.04.04.001 </v>
      </c>
      <c r="C43" s="232" t="str">
        <f>'ANAS 2015'!C20</f>
        <v xml:space="preserve">LAMPEGGIANTE DA CANTIERE A LED 
di colore giallo o rosso, con alimentazione a batterie, emissione luminosa a 360°, fornito e posto in opera.
Sono compresi:
  -l'uso per la durata della fase che prevede il lampeggiante al fine di assicurare un ordinata gestione del cantiere garantendo meglio la sicurezza dei lavoratori;
 - la manutenzione per tutto il periodo della fase di lavoro al fine di garantirne la funzionalità e l'efficienza;
 - l'allontanamento a fine fase di lavoro.
È inoltre compreso quanto altro occorre per l'utilizzo temporaneo del lampeggiante.
Misurate per ogni giorno di uso, per la durata della fase di lavoro, al fine di garantire la sicurezza dei lavoratori </v>
      </c>
      <c r="D43" s="244" t="str">
        <f>'ANAS 2015'!D20</f>
        <v xml:space="preserve">cad </v>
      </c>
      <c r="E43" s="245">
        <v>16</v>
      </c>
      <c r="F43" s="246" t="s">
        <v>20</v>
      </c>
      <c r="G43" s="246" t="s">
        <v>20</v>
      </c>
      <c r="H43" s="245">
        <f>'ANAS 2015'!E20</f>
        <v>0.85</v>
      </c>
      <c r="I43" s="242">
        <f t="shared" si="0"/>
        <v>16</v>
      </c>
      <c r="J43" s="243">
        <f t="shared" si="1"/>
        <v>13.6</v>
      </c>
      <c r="L43" s="45"/>
    </row>
    <row r="44" spans="2:16" ht="178.5" x14ac:dyDescent="0.25">
      <c r="B44" s="224" t="str">
        <f>'ANAS 2015'!B5</f>
        <v xml:space="preserve">SIC.04.02.005.3.a </v>
      </c>
      <c r="C44" s="232" t="str">
        <f>'ANAS 2015'!C5</f>
        <v xml:space="preserve">SEGNALE CIRCOLARE O ROMBOIDALE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DIAMETRO/LATO CM 90 
-PER IL PRIMO MESE O FRAZIONE </v>
      </c>
      <c r="D44" s="239" t="str">
        <f>'ANAS 2015'!D5</f>
        <v xml:space="preserve">cad </v>
      </c>
      <c r="E44" s="240">
        <v>11</v>
      </c>
      <c r="F44" s="241">
        <f>'ANAS 2015'!E5</f>
        <v>43.06</v>
      </c>
      <c r="G44" s="241">
        <f>'ANAS 2015'!E6</f>
        <v>9.1300000000000008</v>
      </c>
      <c r="H44" s="240">
        <f>F44-G44+G44/4</f>
        <v>36.212499999999999</v>
      </c>
      <c r="I44" s="242">
        <f t="shared" si="0"/>
        <v>11</v>
      </c>
      <c r="J44" s="243">
        <f t="shared" si="1"/>
        <v>398.33749999999998</v>
      </c>
      <c r="L44" s="45"/>
    </row>
    <row r="45" spans="2:16" ht="204" x14ac:dyDescent="0.25">
      <c r="B45" s="224" t="str">
        <f>'ANAS 2015'!B11</f>
        <v xml:space="preserve">SIC.04.02.010.3.a </v>
      </c>
      <c r="C45" s="232" t="str">
        <f>'ANAS 2015'!C11</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0,91 A 3,00 MQ DI SUPERFICIE 
-PER IL PRIMO MESE O FRAZIONE </v>
      </c>
      <c r="D45" s="239" t="str">
        <f>'ANAS 2015'!D11</f>
        <v>mq</v>
      </c>
      <c r="E45" s="240">
        <f>1.215*4</f>
        <v>4.8600000000000003</v>
      </c>
      <c r="F45" s="241">
        <f>'ANAS 2015'!E11</f>
        <v>73.5</v>
      </c>
      <c r="G45" s="241">
        <f>'ANAS 2015'!E12</f>
        <v>15.59</v>
      </c>
      <c r="H45" s="240">
        <f>F45-G45+G45/4</f>
        <v>61.807499999999997</v>
      </c>
      <c r="I45" s="242">
        <f t="shared" si="0"/>
        <v>4.8600000000000003</v>
      </c>
      <c r="J45" s="243">
        <f t="shared" si="1"/>
        <v>300.38445000000002</v>
      </c>
      <c r="L45" s="45"/>
    </row>
    <row r="46" spans="2:16" ht="204" x14ac:dyDescent="0.25">
      <c r="B46" s="224" t="str">
        <f>'ANAS 2015'!B9</f>
        <v xml:space="preserve">SIC.04.02.010.2.a </v>
      </c>
      <c r="C46" s="232" t="str">
        <f>'ANAS 2015'!C9</f>
        <v xml:space="preserve">PANNELLO AGGIUNTIVO, INTEGRATIVO E DI INDICAZIONE IN LAMIERA DI ALLUMINIO 25/10 PELL.CL.2 
scatolato e rinforzato, finitura con smalto grigio a fuoco nella parte posteriore, interamente rivestito nella parte anteriore con pellicola di classe 2^ da impiegare all'esterno o all'interno del cantiere, fornito e posto in opera; per tutti i simboli indicanti divieti, avvertimenti, prescrizioni, indicazioni, sicurezza, salvataggio e soccorso indicati nel Codice della Strada e nel Dgs 81/08 e s.m. e i.
Nel prezzo sono compresi:
 - l'uso per la durata prevista;
 - i sostegni (fissi o mobili) per i segnali;
 - la manutenzione per tutto il periodo della fase di lavoro al fine di garantirne la funzionalità e l'efficienza;
 - l'accatastamento;
 - l'allontanamento a fine lavoro 
DA 0,26 A 0,90 MQ DI SUPERFICIE 
-PER IL PRIMO MESE O FRAZIONE </v>
      </c>
      <c r="D46" s="239" t="str">
        <f>'ANAS 2015'!D9</f>
        <v>mq</v>
      </c>
      <c r="E46" s="240">
        <f>0.315*4</f>
        <v>1.26</v>
      </c>
      <c r="F46" s="241">
        <f>'ANAS 2015'!E9</f>
        <v>71.98</v>
      </c>
      <c r="G46" s="241">
        <f>'ANAS 2015'!E10</f>
        <v>15.26</v>
      </c>
      <c r="H46" s="240">
        <f>F46-G46+G46/4</f>
        <v>60.535000000000004</v>
      </c>
      <c r="I46" s="242">
        <f t="shared" si="0"/>
        <v>1.26</v>
      </c>
      <c r="J46" s="243">
        <f t="shared" si="1"/>
        <v>76.274100000000004</v>
      </c>
      <c r="L46" s="45"/>
    </row>
    <row r="47" spans="2:16" ht="165.75" x14ac:dyDescent="0.25">
      <c r="B47" s="224" t="str">
        <f>'ANAS 2015'!B18</f>
        <v xml:space="preserve">SIC.04.03.005 </v>
      </c>
      <c r="C47" s="232" t="str">
        <f>'ANAS 2015'!C18</f>
        <v xml:space="preserve">DELINEATORE 
flessibile in gomma bifacciale, con 6 inserti di rifrangenza di classe II (in osservanza del Regolamento di attuazione del Codice della strada, fig. II 392), utilizzati per delineare zone di lavoro di lunga durata, deviazioni, incanalamenti e separazioni dei sensi di marcia.
Sono compresi:
 - allestimento in opera e successiva rimozione di ogni delineatore con utilizzo di idoneo collante;
 - il riposizionamenti a seguito di spostamenti provocati da mezzi in marcia;
 - la sostituzione in caso di eventuali perdite e/o danneggiamenti;
 - la manutenzione per tutto il periodo di durata della fase di riferimento;
 - l'accatastamento e l'allontanamento a fine fase di lavoro.
Misurato cadauno per giorno, posto in opera per la durata della fase di lavoro, al fine di garantire la sicurezza dei lavoratori </v>
      </c>
      <c r="D47" s="239" t="str">
        <f>'ANAS 2015'!D18</f>
        <v xml:space="preserve">cad </v>
      </c>
      <c r="E47" s="281">
        <f>CEILING((108+36+2000)/12,1)</f>
        <v>179</v>
      </c>
      <c r="F47" s="246" t="s">
        <v>20</v>
      </c>
      <c r="G47" s="246" t="s">
        <v>20</v>
      </c>
      <c r="H47" s="240">
        <f>'ANAS 2015'!E18</f>
        <v>0.4</v>
      </c>
      <c r="I47" s="242">
        <f t="shared" si="0"/>
        <v>179</v>
      </c>
      <c r="J47" s="243">
        <f t="shared" si="1"/>
        <v>71.600000000000009</v>
      </c>
      <c r="L47" s="45"/>
      <c r="N47" s="273"/>
      <c r="O47" s="273"/>
      <c r="P47" s="273"/>
    </row>
    <row r="48" spans="2:16" ht="153" x14ac:dyDescent="0.25">
      <c r="B48" s="225" t="str">
        <f>'ANAS 2015'!B19</f>
        <v xml:space="preserve">SIC.04.03.015 </v>
      </c>
      <c r="C48" s="232" t="str">
        <f>'ANAS 2015'!C19</f>
        <v>SACCHETTI DI ZAVORRA 
per cartelli stradali, forniti e posti in opera.
Sono compresi:
 - l'uso per la durata della fase che prevede il sacchetto di zavorra al fine di assicurare un ordinata gestione del cantiere garantendo meglio la sicurezza dei lavoratori;
 - la manutenzione per tutto il periodo della fase di lavoro al fine di garantirne la funzionalità e l'efficienza;
 - l'accatastamento e l'allontanamento a fine fase di lavoro.
Dimensioni standard: cm 60 x 40, capienza Kg. 25,00.
È inoltre compreso quanto altro occorre per l'utilizzo temporaneo dei sacchetti.
Misurati per ogni giorno di uso, per la durata della fase di lavoro al fine di garantire la sicurezza dei lavoratori.</v>
      </c>
      <c r="D48" s="239" t="str">
        <f>'ANAS 2015'!D19</f>
        <v xml:space="preserve">cad </v>
      </c>
      <c r="E48" s="281">
        <f>1*E41+1*E44+4*2</f>
        <v>21</v>
      </c>
      <c r="F48" s="246" t="s">
        <v>20</v>
      </c>
      <c r="G48" s="246" t="s">
        <v>20</v>
      </c>
      <c r="H48" s="240">
        <f>'ANAS 2015'!E19</f>
        <v>0.25</v>
      </c>
      <c r="I48" s="242">
        <f t="shared" si="0"/>
        <v>21</v>
      </c>
      <c r="J48" s="243">
        <f t="shared" si="1"/>
        <v>5.25</v>
      </c>
      <c r="L48" s="45"/>
    </row>
    <row r="49" spans="2:12" ht="25.5" x14ac:dyDescent="0.25">
      <c r="B49" s="224" t="str">
        <f>'ANALISI DI MERCATO'!B5</f>
        <v>BSIC-AM003</v>
      </c>
      <c r="C49" s="232" t="str">
        <f>'ANALISI DI MERCATO'!C5</f>
        <v>Pannello 90x90 fondo nero - 8 fari a led diam. 200 certificato, compreso di Cavalletto verticale e batterie (durata 8 ore). Compenso giornaliero.</v>
      </c>
      <c r="D49" s="239" t="str">
        <f>'ANALISI DI MERCATO'!D5</f>
        <v>giorno</v>
      </c>
      <c r="E49" s="240">
        <v>1</v>
      </c>
      <c r="F49" s="246" t="s">
        <v>20</v>
      </c>
      <c r="G49" s="246" t="s">
        <v>20</v>
      </c>
      <c r="H49" s="240">
        <f>'ANALISI DI MERCATO'!H5</f>
        <v>37.774421333333336</v>
      </c>
      <c r="I49" s="242">
        <f t="shared" si="0"/>
        <v>1</v>
      </c>
      <c r="J49" s="243">
        <f t="shared" si="1"/>
        <v>37.774421333333336</v>
      </c>
      <c r="L49" s="45"/>
    </row>
    <row r="50" spans="2:12" ht="76.5" x14ac:dyDescent="0.25">
      <c r="B50" s="247" t="str">
        <f>' CPT 2012 agg.2014'!B3</f>
        <v>S.1.01.1.9.c</v>
      </c>
      <c r="C50" s="233" t="str">
        <f>' CPT 2012 agg.2014'!C3</f>
        <v>Delimitazione provvisoria di zone di lavoro realizzata mediante transenne modulari costituite da struttura principale in tubolare di ferro, diametro 33 mm, e barre verticali in tondino, diametro 8 mm, entrambe zincate a caldo, dotate di ganci e attacchi per il collegamento continuo degli elementi senza vincoli di orientamento. Nolo per ogni mese o frazione.
Modulo di altezza pari a 1110 mm e lunghezza pari a 2000 mm con pannello a strisce alternate oblique bianche e rosse, rifrangenti in classe i.</v>
      </c>
      <c r="D50" s="239" t="str">
        <f>' CPT 2012 agg.2014'!D3</f>
        <v xml:space="preserve">cad </v>
      </c>
      <c r="E50" s="240">
        <v>0</v>
      </c>
      <c r="F50" s="241">
        <f>' CPT 2012 agg.2014'!E3</f>
        <v>2.16</v>
      </c>
      <c r="G50" s="241" t="s">
        <v>20</v>
      </c>
      <c r="H50" s="240">
        <f>F50/4</f>
        <v>0.54</v>
      </c>
      <c r="I50" s="242">
        <f t="shared" si="0"/>
        <v>0</v>
      </c>
      <c r="J50" s="243">
        <f t="shared" si="1"/>
        <v>0</v>
      </c>
      <c r="L50" s="45"/>
    </row>
    <row r="51" spans="2:12" ht="90" thickBot="1" x14ac:dyDescent="0.3">
      <c r="B51" s="247" t="str">
        <f>' CPT 2012 agg.2014'!B4</f>
        <v>S.1.01.1.9.e</v>
      </c>
      <c r="C51" s="233" t="str">
        <f>' CPT 2012 agg.2014'!C4</f>
        <v>Delimitazione provvisoria di zone di lavoro realizzata mediante transenne modulari costituite da struttura principale in tubolare di ferro, diametro 33 mm, e barre verticali in tondino, diametro 8 mm, entrambe zincate a caldo, dotate di ganci e attacchi per il collegamento continuo degli elementi senza vincoli di orientamento. Montaggio e smontaggio, per ogni modulo.
Modulo di altezza pari a 1110 mm e lunghezza pari a 2000 mm con pannello a strisce alternate oblique bianche e rosse, rifrangenti in classe i.</v>
      </c>
      <c r="D51" s="239" t="str">
        <f>' CPT 2012 agg.2014'!D4</f>
        <v xml:space="preserve">cad </v>
      </c>
      <c r="E51" s="240">
        <v>0</v>
      </c>
      <c r="F51" s="241" t="s">
        <v>20</v>
      </c>
      <c r="G51" s="241" t="s">
        <v>20</v>
      </c>
      <c r="H51" s="240">
        <f>' CPT 2012 agg.2014'!E4</f>
        <v>2.38</v>
      </c>
      <c r="I51" s="242">
        <f t="shared" si="0"/>
        <v>0</v>
      </c>
      <c r="J51" s="243">
        <f t="shared" si="1"/>
        <v>0</v>
      </c>
      <c r="L51" s="45"/>
    </row>
    <row r="52" spans="2:12" ht="15.75" thickBot="1" x14ac:dyDescent="0.3">
      <c r="B52" s="55"/>
      <c r="C52" s="56" t="s">
        <v>22</v>
      </c>
      <c r="D52" s="57"/>
      <c r="E52" s="58"/>
      <c r="F52" s="59"/>
      <c r="G52" s="59"/>
      <c r="H52" s="58"/>
      <c r="I52" s="60" t="s">
        <v>15</v>
      </c>
      <c r="J52" s="12">
        <f>SUM(J41:J51)</f>
        <v>1025.8548713333332</v>
      </c>
    </row>
    <row r="53" spans="2:12" ht="15.75" thickBot="1" x14ac:dyDescent="0.3">
      <c r="C53" s="87"/>
      <c r="D53" s="88"/>
      <c r="E53" s="89"/>
      <c r="F53" s="89"/>
      <c r="G53" s="89"/>
      <c r="H53" s="89"/>
      <c r="I53" s="90"/>
      <c r="J53" s="90"/>
    </row>
    <row r="54" spans="2:12" ht="15.75" thickBot="1" x14ac:dyDescent="0.3">
      <c r="C54" s="91"/>
      <c r="D54" s="91"/>
      <c r="E54" s="91"/>
      <c r="F54" s="91"/>
      <c r="G54" s="91"/>
      <c r="H54" s="91" t="s">
        <v>23</v>
      </c>
      <c r="I54" s="92" t="s">
        <v>24</v>
      </c>
      <c r="J54" s="12">
        <f>J52+J38+J27</f>
        <v>1025.8548713333332</v>
      </c>
      <c r="L54" s="45"/>
    </row>
    <row r="56" spans="2:12" x14ac:dyDescent="0.25">
      <c r="B56" s="155" t="s">
        <v>25</v>
      </c>
      <c r="C56" s="156"/>
      <c r="D56" s="157"/>
      <c r="E56" s="1"/>
      <c r="F56" s="1"/>
      <c r="G56" s="1"/>
      <c r="H56" s="1"/>
      <c r="I56" s="1"/>
      <c r="J56" s="1"/>
    </row>
    <row r="57" spans="2:12" ht="15" customHeight="1" x14ac:dyDescent="0.25">
      <c r="B57" s="158" t="s">
        <v>26</v>
      </c>
      <c r="C57" s="375" t="s">
        <v>268</v>
      </c>
      <c r="D57" s="375"/>
      <c r="E57" s="375"/>
      <c r="F57" s="375"/>
      <c r="G57" s="375"/>
      <c r="H57" s="375"/>
      <c r="I57" s="375"/>
      <c r="J57" s="375"/>
    </row>
    <row r="58" spans="2:12" x14ac:dyDescent="0.25">
      <c r="B58" s="158" t="s">
        <v>27</v>
      </c>
      <c r="C58" s="375" t="s">
        <v>269</v>
      </c>
      <c r="D58" s="375"/>
      <c r="E58" s="375"/>
      <c r="F58" s="375"/>
      <c r="G58" s="375"/>
      <c r="H58" s="375"/>
      <c r="I58" s="375"/>
      <c r="J58" s="375"/>
    </row>
    <row r="59" spans="2:12" ht="30" customHeight="1" x14ac:dyDescent="0.25">
      <c r="B59" s="158" t="s">
        <v>28</v>
      </c>
      <c r="C59" s="375" t="s">
        <v>160</v>
      </c>
      <c r="D59" s="375"/>
      <c r="E59" s="375"/>
      <c r="F59" s="375"/>
      <c r="G59" s="375"/>
      <c r="H59" s="375"/>
      <c r="I59" s="375"/>
      <c r="J59" s="375"/>
    </row>
    <row r="60" spans="2:12" x14ac:dyDescent="0.25">
      <c r="C60" s="93"/>
    </row>
  </sheetData>
  <mergeCells count="5">
    <mergeCell ref="B2:B3"/>
    <mergeCell ref="C2:F13"/>
    <mergeCell ref="C57:J57"/>
    <mergeCell ref="C58:J58"/>
    <mergeCell ref="C59:J59"/>
  </mergeCells>
  <pageMargins left="0.7" right="0.7" top="0.75" bottom="0.75" header="0.3" footer="0.3"/>
  <pageSetup paperSize="9" scale="51" orientation="portrait" r:id="rId1"/>
  <colBreaks count="1" manualBreakCount="1">
    <brk id="11"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58</vt:i4>
      </vt:variant>
      <vt:variant>
        <vt:lpstr>Intervalli denominati</vt:lpstr>
      </vt:variant>
      <vt:variant>
        <vt:i4>43</vt:i4>
      </vt:variant>
    </vt:vector>
  </HeadingPairs>
  <TitlesOfParts>
    <vt:vector size="101" baseType="lpstr">
      <vt:lpstr> CPT 2012 agg.2014</vt:lpstr>
      <vt:lpstr>ANAS 2015</vt:lpstr>
      <vt:lpstr>ANALISI DI MERCATO</vt:lpstr>
      <vt:lpstr>BSIC-AM001</vt:lpstr>
      <vt:lpstr>BSIC-AM002</vt:lpstr>
      <vt:lpstr>BSIC-AM003</vt:lpstr>
      <vt:lpstr>TABELLA DI CORRISPONDENZA</vt:lpstr>
      <vt:lpstr>RIEPILOG PREZZI</vt:lpstr>
      <vt:lpstr>BSIC01.a-3C </vt:lpstr>
      <vt:lpstr>BSIC01.b-3C </vt:lpstr>
      <vt:lpstr>BSIC01.c-3C </vt:lpstr>
      <vt:lpstr>BSIC01.d-3C </vt:lpstr>
      <vt:lpstr>BSIC01.e-3C</vt:lpstr>
      <vt:lpstr>BSIC02.a-3C </vt:lpstr>
      <vt:lpstr>BSIC02.b-3C </vt:lpstr>
      <vt:lpstr>BSIC02.c-3C</vt:lpstr>
      <vt:lpstr>BSIC02.d-3C</vt:lpstr>
      <vt:lpstr>BSIC02.e-3C</vt:lpstr>
      <vt:lpstr>BSIC03.a-3C </vt:lpstr>
      <vt:lpstr>BSIC03.b-3C</vt:lpstr>
      <vt:lpstr>BSIC03.c-3C </vt:lpstr>
      <vt:lpstr>BSIC03.d-3C </vt:lpstr>
      <vt:lpstr>BSIC03.e-3C</vt:lpstr>
      <vt:lpstr>BSIC04.a-3C</vt:lpstr>
      <vt:lpstr>BSIC04.b-3C </vt:lpstr>
      <vt:lpstr>BSIC04.c-3C </vt:lpstr>
      <vt:lpstr>BSIC04.d-3C</vt:lpstr>
      <vt:lpstr>BSIC04.e-3C</vt:lpstr>
      <vt:lpstr>BSIC05.a-3C </vt:lpstr>
      <vt:lpstr>BSIC05.b-3C </vt:lpstr>
      <vt:lpstr>BSIC05.c-3C </vt:lpstr>
      <vt:lpstr>BSIC05.d-3C</vt:lpstr>
      <vt:lpstr>BSIC05.e-3C</vt:lpstr>
      <vt:lpstr>BSIC06.a-3C</vt:lpstr>
      <vt:lpstr>BSIC06.b-3C </vt:lpstr>
      <vt:lpstr>BSIC06.c-3C </vt:lpstr>
      <vt:lpstr>BSIC06.d-3C</vt:lpstr>
      <vt:lpstr>BSIC06.e-3C</vt:lpstr>
      <vt:lpstr>BSIC07.a-3C </vt:lpstr>
      <vt:lpstr>BSIC07.b-3C </vt:lpstr>
      <vt:lpstr>BSIC07.c-3C </vt:lpstr>
      <vt:lpstr>BSIC07.d-3C</vt:lpstr>
      <vt:lpstr>BSIC07.e-3C</vt:lpstr>
      <vt:lpstr>BSIC12.a-3C </vt:lpstr>
      <vt:lpstr>BSIC12.b-3C </vt:lpstr>
      <vt:lpstr>BSIC12.c-3C</vt:lpstr>
      <vt:lpstr>BSIC12.d-3C</vt:lpstr>
      <vt:lpstr>BSIC12.e-3C</vt:lpstr>
      <vt:lpstr>BSIC13.a-3C</vt:lpstr>
      <vt:lpstr>BSIC13.b-3C</vt:lpstr>
      <vt:lpstr>BSIC13.c-3C</vt:lpstr>
      <vt:lpstr>BSIC13.d-3C</vt:lpstr>
      <vt:lpstr>BSIC13.e-3C</vt:lpstr>
      <vt:lpstr>BSIC18.a-3C</vt:lpstr>
      <vt:lpstr>BSIC18.b-3C</vt:lpstr>
      <vt:lpstr>BSIC18.c-3C</vt:lpstr>
      <vt:lpstr>BSIC18.d-3C</vt:lpstr>
      <vt:lpstr>BSIC18.e-3C</vt:lpstr>
      <vt:lpstr>'BSIC01.a-3C '!Area_stampa</vt:lpstr>
      <vt:lpstr>'BSIC01.b-3C '!Area_stampa</vt:lpstr>
      <vt:lpstr>'BSIC01.c-3C '!Area_stampa</vt:lpstr>
      <vt:lpstr>'BSIC01.d-3C '!Area_stampa</vt:lpstr>
      <vt:lpstr>'BSIC02.a-3C '!Area_stampa</vt:lpstr>
      <vt:lpstr>'BSIC02.b-3C '!Area_stampa</vt:lpstr>
      <vt:lpstr>'BSIC02.c-3C'!Area_stampa</vt:lpstr>
      <vt:lpstr>'BSIC02.d-3C'!Area_stampa</vt:lpstr>
      <vt:lpstr>'BSIC02.e-3C'!Area_stampa</vt:lpstr>
      <vt:lpstr>'BSIC03.a-3C '!Area_stampa</vt:lpstr>
      <vt:lpstr>'BSIC03.b-3C'!Area_stampa</vt:lpstr>
      <vt:lpstr>'BSIC03.c-3C '!Area_stampa</vt:lpstr>
      <vt:lpstr>'BSIC03.d-3C '!Area_stampa</vt:lpstr>
      <vt:lpstr>'BSIC04.a-3C'!Area_stampa</vt:lpstr>
      <vt:lpstr>'BSIC04.b-3C '!Area_stampa</vt:lpstr>
      <vt:lpstr>'BSIC04.c-3C '!Area_stampa</vt:lpstr>
      <vt:lpstr>'BSIC04.d-3C'!Area_stampa</vt:lpstr>
      <vt:lpstr>'BSIC04.e-3C'!Area_stampa</vt:lpstr>
      <vt:lpstr>'BSIC05.a-3C '!Area_stampa</vt:lpstr>
      <vt:lpstr>'BSIC05.b-3C '!Area_stampa</vt:lpstr>
      <vt:lpstr>'BSIC05.c-3C '!Area_stampa</vt:lpstr>
      <vt:lpstr>'BSIC05.d-3C'!Area_stampa</vt:lpstr>
      <vt:lpstr>'BSIC05.e-3C'!Area_stampa</vt:lpstr>
      <vt:lpstr>'BSIC06.a-3C'!Area_stampa</vt:lpstr>
      <vt:lpstr>'BSIC06.b-3C '!Area_stampa</vt:lpstr>
      <vt:lpstr>'BSIC06.c-3C '!Area_stampa</vt:lpstr>
      <vt:lpstr>'BSIC06.d-3C'!Area_stampa</vt:lpstr>
      <vt:lpstr>'BSIC06.e-3C'!Area_stampa</vt:lpstr>
      <vt:lpstr>'BSIC07.a-3C '!Area_stampa</vt:lpstr>
      <vt:lpstr>'BSIC07.b-3C '!Area_stampa</vt:lpstr>
      <vt:lpstr>'BSIC07.c-3C '!Area_stampa</vt:lpstr>
      <vt:lpstr>'BSIC07.d-3C'!Area_stampa</vt:lpstr>
      <vt:lpstr>'BSIC07.e-3C'!Area_stampa</vt:lpstr>
      <vt:lpstr>'BSIC12.a-3C '!Area_stampa</vt:lpstr>
      <vt:lpstr>'BSIC12.b-3C '!Area_stampa</vt:lpstr>
      <vt:lpstr>'BSIC12.c-3C'!Area_stampa</vt:lpstr>
      <vt:lpstr>'BSIC12.d-3C'!Area_stampa</vt:lpstr>
      <vt:lpstr>'BSIC12.e-3C'!Area_stampa</vt:lpstr>
      <vt:lpstr>'BSIC18.a-3C'!Area_stampa</vt:lpstr>
      <vt:lpstr>'BSIC18.b-3C'!Area_stampa</vt:lpstr>
      <vt:lpstr>'BSIC18.c-3C'!Area_stampa</vt:lpstr>
      <vt:lpstr>'BSIC18.d-3C'!Area_stampa</vt:lpstr>
      <vt:lpstr>'BSIC18.e-3C'!Area_stampa</vt:lpstr>
    </vt:vector>
  </TitlesOfParts>
  <Company>Autostrade per l'Italia S.p.A.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Lagravinese Maria Rosaria</dc:creator>
  <cp:lastModifiedBy>Marvogli Matteo</cp:lastModifiedBy>
  <cp:lastPrinted>2015-11-24T09:09:21Z</cp:lastPrinted>
  <dcterms:created xsi:type="dcterms:W3CDTF">2013-06-25T08:02:52Z</dcterms:created>
  <dcterms:modified xsi:type="dcterms:W3CDTF">2019-05-20T12:30:08Z</dcterms:modified>
</cp:coreProperties>
</file>